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 месяцев 2022" sheetId="1" r:id="rId1"/>
    <sheet name="9 месяцев 2021" sheetId="2" r:id="rId2"/>
    <sheet name="9 месяцев 2020)" sheetId="3" r:id="rId3"/>
    <sheet name="9 месяцев 2019" sheetId="4" r:id="rId4"/>
    <sheet name="6 месяцев 2019" sheetId="5" r:id="rId5"/>
    <sheet name="5 месяцев 2019" sheetId="6" r:id="rId6"/>
    <sheet name="1 квартал 2019" sheetId="7" r:id="rId7"/>
    <sheet name="Лист4" sheetId="8" r:id="rId8"/>
  </sheets>
  <definedNames>
    <definedName name="_xlnm.Print_Titles" localSheetId="6">'1 квартал 2019'!$A:$A</definedName>
    <definedName name="_xlnm.Print_Titles" localSheetId="5">'5 месяцев 2019'!$A:$A</definedName>
    <definedName name="_xlnm.Print_Titles" localSheetId="4">'6 месяцев 2019'!$A:$A</definedName>
    <definedName name="_xlnm.Print_Titles" localSheetId="3">'9 месяцев 2019'!$A:$A</definedName>
    <definedName name="_xlnm.Print_Titles" localSheetId="2">'9 месяцев 2020)'!$A:$A</definedName>
    <definedName name="_xlnm.Print_Titles" localSheetId="1">'9 месяцев 2021'!$A:$A</definedName>
    <definedName name="_xlnm.Print_Titles" localSheetId="0">'9 месяцев 2022'!$A:$A</definedName>
  </definedNames>
  <calcPr fullCalcOnLoad="1"/>
</workbook>
</file>

<file path=xl/sharedStrings.xml><?xml version="1.0" encoding="utf-8"?>
<sst xmlns="http://schemas.openxmlformats.org/spreadsheetml/2006/main" count="875" uniqueCount="119">
  <si>
    <t>Приложение1</t>
  </si>
  <si>
    <t>Сравнительная характеристика поступления доходов в бюджет Лахденпохского городского поселения на 01.10.2019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</si>
  <si>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</si>
  <si>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</si>
  <si>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</si>
  <si>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</si>
  <si>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</si>
  <si>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</si>
  <si>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</si>
  <si>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</si>
  <si>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</si>
  <si>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</si>
  <si>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</si>
  <si>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</si>
  <si>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</si>
  <si>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</si>
  <si>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</si>
  <si>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</si>
  <si>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</si>
  <si>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</si>
  <si>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</si>
  <si>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</si>
  <si>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</si>
  <si>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</si>
  <si>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</si>
  <si>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</si>
  <si>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</si>
  <si>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</si>
  <si>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</si>
  <si>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</si>
  <si>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</si>
  <si>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</si>
  <si>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</si>
  <si>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</si>
  <si>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</si>
  <si>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</si>
  <si>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</si>
  <si>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</si>
  <si>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</si>
  <si>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6 мес.2017 года</t>
  </si>
  <si>
    <r>
      <rPr>
        <sz val="8"/>
        <rFont val="Arial"/>
        <family val="2"/>
      </rPr>
      <t>К  6 мес..2017 г.</t>
    </r>
    <r>
      <rPr>
        <sz val="7"/>
        <rFont val="Arial"/>
        <family val="2"/>
      </rPr>
      <t>(гр.14/гр.8)</t>
    </r>
  </si>
  <si>
    <t>К 9 мес. 2017 года, тыс.руб.</t>
  </si>
  <si>
    <t>Коэфф-т роста/сниж-я к 9м.2017</t>
  </si>
  <si>
    <t>К 9 мес. 2018 года, тыс.руб.</t>
  </si>
  <si>
    <t>Коэфф-т роста/сниж-я к 9 м..2018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</si>
  <si>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</si>
  <si>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</si>
  <si>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</si>
  <si>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Акцизы на нефтепродукты</t>
  </si>
  <si>
    <t>Налоги на совокупный доход</t>
  </si>
  <si>
    <t>Налог на имущество физ.лиц</t>
  </si>
  <si>
    <t>Земельный налог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</si>
  <si>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</si>
  <si>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</si>
  <si>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</si>
  <si>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</si>
  <si>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</si>
  <si>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</si>
  <si>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</si>
  <si>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</si>
  <si>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</si>
  <si>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</si>
  <si>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</si>
  <si>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</si>
  <si>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</si>
  <si>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</si>
  <si>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</si>
  <si>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</si>
  <si>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</si>
  <si>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</si>
  <si>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</si>
  <si>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</si>
  <si>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</si>
  <si>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</si>
  <si>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01.07.2019 года</t>
  </si>
  <si>
    <t>К 6 мес. 2017 года, тыс.руб.</t>
  </si>
  <si>
    <t>Коэфф-т роста/сниж-я к 6м.2017</t>
  </si>
  <si>
    <t>К 6 мес. 2018 года, тыс.руб.</t>
  </si>
  <si>
    <t>Коэфф-т роста/сниж-я к 6 м..2018</t>
  </si>
  <si>
    <t>Доходы от продажи материальных и нематериальных активов</t>
  </si>
  <si>
    <t>Штрафные санкции</t>
  </si>
  <si>
    <t>Сравнительная характеристика поступления доходов в бюджет Лахденпохского муниципального района на 01.06.2019 года</t>
  </si>
  <si>
    <t xml:space="preserve"> план годовой, тыс.руб.</t>
  </si>
  <si>
    <t>5 месяцев</t>
  </si>
  <si>
    <t>К 5 мес.2017 года</t>
  </si>
  <si>
    <r>
      <rPr>
        <sz val="8"/>
        <rFont val="Arial"/>
        <family val="2"/>
      </rPr>
      <t>К  5 мес..2017 г.</t>
    </r>
    <r>
      <rPr>
        <sz val="7"/>
        <rFont val="Arial"/>
        <family val="2"/>
      </rPr>
      <t>(гр.14/гр.8)</t>
    </r>
  </si>
  <si>
    <t>К 5 мес. 2017 года, тыс.руб.</t>
  </si>
  <si>
    <t>Коэфф-т роста/сниж-я к 5м.2017</t>
  </si>
  <si>
    <t>К 5 мес. 2018 года, тыс.руб.</t>
  </si>
  <si>
    <t>Коэфф-т роста/сниж-я к 5 м..2018</t>
  </si>
  <si>
    <t>Сравнительная характеристика поступления доходов в бюджет Лахденпохского муниципального района на 01.04.2019 года</t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</si>
  <si>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</si>
  <si>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</si>
  <si>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</si>
  <si>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</si>
  <si>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</si>
  <si>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</si>
  <si>
    <t>2020 год</t>
  </si>
  <si>
    <t>К 9 мес.2018 года</t>
  </si>
  <si>
    <t>К  9 мес.2018г.</t>
  </si>
  <si>
    <t>Коэфф-т роста/сниж-я к 9м.2018</t>
  </si>
  <si>
    <t>К 9 мес. 2019 года, тыс.руб.</t>
  </si>
  <si>
    <t>Коэфф-т роста/сниж-я к 9 м..2019</t>
  </si>
  <si>
    <r>
      <t xml:space="preserve">Сравнительная характеристика поступления доходов в </t>
    </r>
    <r>
      <rPr>
        <b/>
        <u val="single"/>
        <sz val="11"/>
        <rFont val="Arial"/>
        <family val="2"/>
      </rPr>
      <t xml:space="preserve">бюджет Лахденпохского городского поселения </t>
    </r>
    <r>
      <rPr>
        <b/>
        <sz val="11"/>
        <rFont val="Arial"/>
        <family val="2"/>
      </rPr>
      <t>на 01.10.2020 года</t>
    </r>
  </si>
  <si>
    <r>
      <t xml:space="preserve">Сравнительная характеристика поступления доходов в </t>
    </r>
    <r>
      <rPr>
        <b/>
        <u val="single"/>
        <sz val="11"/>
        <rFont val="Arial"/>
        <family val="2"/>
      </rPr>
      <t xml:space="preserve">бюджет Лахденпохского городского поселения </t>
    </r>
    <r>
      <rPr>
        <b/>
        <sz val="11"/>
        <rFont val="Arial"/>
        <family val="2"/>
      </rPr>
      <t>на 01.10.2021 года</t>
    </r>
  </si>
  <si>
    <t>2021 год</t>
  </si>
  <si>
    <t>К 9 мес.2019 года</t>
  </si>
  <si>
    <t>К  9 мес.2019г.</t>
  </si>
  <si>
    <t>Коэфф-т роста/сниж-я к 9м.2019</t>
  </si>
  <si>
    <t>К 9 мес. 2020 года, тыс.руб.</t>
  </si>
  <si>
    <t>Коэфф-т роста/сниж-я к 9 м..2020</t>
  </si>
  <si>
    <r>
      <t xml:space="preserve">Сравнительная характеристика поступления доходов в </t>
    </r>
    <r>
      <rPr>
        <b/>
        <u val="single"/>
        <sz val="11"/>
        <rFont val="Arial"/>
        <family val="2"/>
      </rPr>
      <t xml:space="preserve">бюджет Лахденпохского городского поселения </t>
    </r>
    <r>
      <rPr>
        <b/>
        <sz val="11"/>
        <rFont val="Arial"/>
        <family val="2"/>
      </rPr>
      <t>на 01.10.2022 года</t>
    </r>
  </si>
  <si>
    <t>2022 год</t>
  </si>
  <si>
    <t>Отклонение к 9 мес. 2020 года</t>
  </si>
  <si>
    <t>тыс.руб.</t>
  </si>
  <si>
    <t>%</t>
  </si>
  <si>
    <t>Коэфф-т роста/сниж-я к 9м.2020</t>
  </si>
  <si>
    <t>К 9 мес. 2021 года, тыс.руб.</t>
  </si>
  <si>
    <t>Коэфф-т роста/сниж-я к 9 м.2021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</si>
</sst>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36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2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30" xfId="0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165" fontId="8" fillId="0" borderId="36" xfId="0" applyNumberFormat="1" applyFont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2" fontId="8" fillId="35" borderId="23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4" fontId="8" fillId="36" borderId="39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4" fontId="4" fillId="36" borderId="4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8" fillId="36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4" fontId="4" fillId="35" borderId="19" xfId="0" applyNumberFormat="1" applyFont="1" applyFill="1" applyBorder="1" applyAlignment="1">
      <alignment horizontal="center" vertical="center" wrapText="1"/>
    </xf>
    <xf numFmtId="3" fontId="4" fillId="36" borderId="19" xfId="0" applyNumberFormat="1" applyFont="1" applyFill="1" applyBorder="1" applyAlignment="1">
      <alignment horizontal="center" vertical="center" wrapText="1"/>
    </xf>
    <xf numFmtId="4" fontId="4" fillId="36" borderId="51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9" fontId="8" fillId="0" borderId="55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3" fontId="4" fillId="33" borderId="64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9" fontId="4" fillId="0" borderId="64" xfId="0" applyNumberFormat="1" applyFont="1" applyBorder="1" applyAlignment="1">
      <alignment horizontal="center" vertical="center" wrapText="1"/>
    </xf>
    <xf numFmtId="9" fontId="4" fillId="0" borderId="63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3" fontId="4" fillId="35" borderId="63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10" fontId="4" fillId="0" borderId="63" xfId="0" applyNumberFormat="1" applyFont="1" applyBorder="1" applyAlignment="1">
      <alignment horizontal="center" vertical="center" wrapText="1"/>
    </xf>
    <xf numFmtId="4" fontId="4" fillId="35" borderId="63" xfId="0" applyNumberFormat="1" applyFont="1" applyFill="1" applyBorder="1" applyAlignment="1">
      <alignment horizontal="center" vertical="center" wrapText="1"/>
    </xf>
    <xf numFmtId="3" fontId="4" fillId="36" borderId="63" xfId="0" applyNumberFormat="1" applyFont="1" applyFill="1" applyBorder="1" applyAlignment="1">
      <alignment horizontal="center" vertical="center" wrapText="1"/>
    </xf>
    <xf numFmtId="4" fontId="4" fillId="36" borderId="67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4" fontId="4" fillId="36" borderId="70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164" fontId="4" fillId="0" borderId="68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165" fontId="4" fillId="0" borderId="7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4" fontId="4" fillId="0" borderId="75" xfId="0" applyNumberFormat="1" applyFont="1" applyBorder="1" applyAlignment="1">
      <alignment horizontal="center" vertical="center"/>
    </xf>
    <xf numFmtId="3" fontId="4" fillId="33" borderId="76" xfId="0" applyNumberFormat="1" applyFont="1" applyFill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9" fontId="4" fillId="0" borderId="76" xfId="0" applyNumberFormat="1" applyFont="1" applyBorder="1" applyAlignment="1">
      <alignment horizontal="center" vertical="center" wrapText="1"/>
    </xf>
    <xf numFmtId="10" fontId="4" fillId="0" borderId="75" xfId="0" applyNumberFormat="1" applyFont="1" applyBorder="1" applyAlignment="1">
      <alignment horizontal="center" vertical="center" wrapText="1"/>
    </xf>
    <xf numFmtId="3" fontId="4" fillId="35" borderId="75" xfId="0" applyNumberFormat="1" applyFont="1" applyFill="1" applyBorder="1" applyAlignment="1">
      <alignment horizontal="center" vertical="center" wrapText="1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4" fontId="4" fillId="35" borderId="75" xfId="0" applyNumberFormat="1" applyFont="1" applyFill="1" applyBorder="1" applyAlignment="1">
      <alignment horizontal="center" vertical="center" wrapText="1"/>
    </xf>
    <xf numFmtId="3" fontId="4" fillId="36" borderId="75" xfId="0" applyNumberFormat="1" applyFont="1" applyFill="1" applyBorder="1" applyAlignment="1">
      <alignment horizontal="center" vertical="center" wrapText="1"/>
    </xf>
    <xf numFmtId="4" fontId="4" fillId="36" borderId="79" xfId="0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4" fontId="4" fillId="0" borderId="7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165" fontId="4" fillId="0" borderId="7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>
      <alignment horizontal="center" vertical="center" wrapText="1"/>
    </xf>
    <xf numFmtId="4" fontId="4" fillId="36" borderId="84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33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textRotation="90" wrapText="1"/>
    </xf>
    <xf numFmtId="0" fontId="2" fillId="34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vertical="center" textRotation="90" wrapText="1"/>
    </xf>
    <xf numFmtId="0" fontId="2" fillId="35" borderId="85" xfId="0" applyFont="1" applyFill="1" applyBorder="1" applyAlignment="1">
      <alignment horizontal="center" vertical="center" textRotation="90" wrapText="1"/>
    </xf>
    <xf numFmtId="0" fontId="2" fillId="36" borderId="85" xfId="0" applyFont="1" applyFill="1" applyBorder="1" applyAlignment="1">
      <alignment horizontal="center" vertical="center" textRotation="90" wrapText="1"/>
    </xf>
    <xf numFmtId="0" fontId="0" fillId="0" borderId="85" xfId="0" applyFont="1" applyBorder="1" applyAlignment="1">
      <alignment/>
    </xf>
    <xf numFmtId="0" fontId="0" fillId="0" borderId="85" xfId="0" applyBorder="1" applyAlignment="1">
      <alignment/>
    </xf>
    <xf numFmtId="0" fontId="0" fillId="33" borderId="85" xfId="0" applyFont="1" applyFill="1" applyBorder="1" applyAlignment="1">
      <alignment/>
    </xf>
    <xf numFmtId="0" fontId="0" fillId="34" borderId="85" xfId="0" applyFont="1" applyFill="1" applyBorder="1" applyAlignment="1">
      <alignment/>
    </xf>
    <xf numFmtId="0" fontId="0" fillId="35" borderId="85" xfId="0" applyFont="1" applyFill="1" applyBorder="1" applyAlignment="1">
      <alignment/>
    </xf>
    <xf numFmtId="0" fontId="0" fillId="36" borderId="85" xfId="0" applyFont="1" applyFill="1" applyBorder="1" applyAlignment="1">
      <alignment/>
    </xf>
    <xf numFmtId="0" fontId="6" fillId="0" borderId="85" xfId="0" applyFont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/>
    </xf>
    <xf numFmtId="0" fontId="6" fillId="36" borderId="85" xfId="0" applyFont="1" applyFill="1" applyBorder="1" applyAlignment="1">
      <alignment horizontal="center" vertical="center"/>
    </xf>
    <xf numFmtId="3" fontId="8" fillId="33" borderId="85" xfId="0" applyNumberFormat="1" applyFont="1" applyFill="1" applyBorder="1" applyAlignment="1">
      <alignment horizontal="center" vertical="center" wrapText="1"/>
    </xf>
    <xf numFmtId="164" fontId="8" fillId="33" borderId="85" xfId="0" applyNumberFormat="1" applyFont="1" applyFill="1" applyBorder="1" applyAlignment="1">
      <alignment horizontal="center" vertical="center" wrapText="1"/>
    </xf>
    <xf numFmtId="165" fontId="8" fillId="33" borderId="85" xfId="0" applyNumberFormat="1" applyFont="1" applyFill="1" applyBorder="1" applyAlignment="1">
      <alignment horizontal="center" vertical="center" wrapText="1"/>
    </xf>
    <xf numFmtId="1" fontId="8" fillId="33" borderId="85" xfId="0" applyNumberFormat="1" applyFont="1" applyFill="1" applyBorder="1" applyAlignment="1">
      <alignment horizontal="center" vertical="center" wrapText="1"/>
    </xf>
    <xf numFmtId="4" fontId="8" fillId="33" borderId="85" xfId="0" applyNumberFormat="1" applyFont="1" applyFill="1" applyBorder="1" applyAlignment="1">
      <alignment horizontal="center" vertical="center"/>
    </xf>
    <xf numFmtId="9" fontId="8" fillId="33" borderId="85" xfId="0" applyNumberFormat="1" applyFont="1" applyFill="1" applyBorder="1" applyAlignment="1">
      <alignment horizontal="center" vertical="center" wrapText="1"/>
    </xf>
    <xf numFmtId="3" fontId="8" fillId="34" borderId="85" xfId="0" applyNumberFormat="1" applyFont="1" applyFill="1" applyBorder="1" applyAlignment="1">
      <alignment horizontal="center" vertical="center" wrapText="1"/>
    </xf>
    <xf numFmtId="10" fontId="8" fillId="33" borderId="85" xfId="0" applyNumberFormat="1" applyFont="1" applyFill="1" applyBorder="1" applyAlignment="1">
      <alignment horizontal="center" vertical="center" wrapText="1"/>
    </xf>
    <xf numFmtId="2" fontId="8" fillId="33" borderId="85" xfId="0" applyNumberFormat="1" applyFont="1" applyFill="1" applyBorder="1" applyAlignment="1">
      <alignment horizontal="center" vertical="center" wrapText="1"/>
    </xf>
    <xf numFmtId="4" fontId="8" fillId="33" borderId="85" xfId="0" applyNumberFormat="1" applyFont="1" applyFill="1" applyBorder="1" applyAlignment="1">
      <alignment horizontal="center"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164" fontId="4" fillId="0" borderId="85" xfId="0" applyNumberFormat="1" applyFont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" fontId="4" fillId="0" borderId="85" xfId="0" applyNumberFormat="1" applyFont="1" applyBorder="1" applyAlignment="1">
      <alignment horizontal="center" vertical="center" wrapText="1"/>
    </xf>
    <xf numFmtId="4" fontId="4" fillId="0" borderId="85" xfId="0" applyNumberFormat="1" applyFont="1" applyBorder="1" applyAlignment="1">
      <alignment horizontal="center" vertical="center"/>
    </xf>
    <xf numFmtId="3" fontId="4" fillId="33" borderId="85" xfId="0" applyNumberFormat="1" applyFont="1" applyFill="1" applyBorder="1" applyAlignment="1">
      <alignment horizontal="center" vertical="center" wrapText="1"/>
    </xf>
    <xf numFmtId="9" fontId="4" fillId="0" borderId="85" xfId="0" applyNumberFormat="1" applyFont="1" applyBorder="1" applyAlignment="1">
      <alignment horizontal="center" vertical="center" wrapText="1"/>
    </xf>
    <xf numFmtId="3" fontId="4" fillId="34" borderId="85" xfId="0" applyNumberFormat="1" applyFont="1" applyFill="1" applyBorder="1" applyAlignment="1">
      <alignment horizontal="center" vertical="center" wrapText="1"/>
    </xf>
    <xf numFmtId="165" fontId="8" fillId="0" borderId="85" xfId="0" applyNumberFormat="1" applyFont="1" applyBorder="1" applyAlignment="1">
      <alignment horizontal="center" vertical="center" wrapText="1"/>
    </xf>
    <xf numFmtId="3" fontId="4" fillId="35" borderId="85" xfId="0" applyNumberFormat="1" applyFont="1" applyFill="1" applyBorder="1" applyAlignment="1">
      <alignment horizontal="center" vertical="center" wrapText="1"/>
    </xf>
    <xf numFmtId="10" fontId="4" fillId="0" borderId="85" xfId="0" applyNumberFormat="1" applyFont="1" applyBorder="1" applyAlignment="1">
      <alignment horizontal="center" vertical="center" wrapText="1"/>
    </xf>
    <xf numFmtId="4" fontId="4" fillId="35" borderId="85" xfId="0" applyNumberFormat="1" applyFont="1" applyFill="1" applyBorder="1" applyAlignment="1">
      <alignment horizontal="center" vertical="center" wrapText="1"/>
    </xf>
    <xf numFmtId="3" fontId="4" fillId="36" borderId="85" xfId="0" applyNumberFormat="1" applyFont="1" applyFill="1" applyBorder="1" applyAlignment="1">
      <alignment horizontal="center" vertical="center" wrapText="1"/>
    </xf>
    <xf numFmtId="4" fontId="4" fillId="36" borderId="85" xfId="0" applyNumberFormat="1" applyFont="1" applyFill="1" applyBorder="1" applyAlignment="1">
      <alignment horizontal="center" vertical="center" wrapText="1"/>
    </xf>
    <xf numFmtId="0" fontId="0" fillId="0" borderId="86" xfId="0" applyFont="1" applyBorder="1" applyAlignment="1">
      <alignment/>
    </xf>
    <xf numFmtId="0" fontId="6" fillId="0" borderId="86" xfId="0" applyFont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textRotation="90" wrapText="1"/>
    </xf>
    <xf numFmtId="0" fontId="0" fillId="0" borderId="87" xfId="0" applyBorder="1" applyAlignment="1">
      <alignment/>
    </xf>
    <xf numFmtId="0" fontId="6" fillId="0" borderId="87" xfId="0" applyFont="1" applyBorder="1" applyAlignment="1">
      <alignment horizontal="center" vertical="center"/>
    </xf>
    <xf numFmtId="4" fontId="8" fillId="33" borderId="87" xfId="0" applyNumberFormat="1" applyFont="1" applyFill="1" applyBorder="1" applyAlignment="1">
      <alignment horizontal="center" vertical="center"/>
    </xf>
    <xf numFmtId="4" fontId="4" fillId="0" borderId="87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textRotation="90" wrapText="1"/>
    </xf>
    <xf numFmtId="0" fontId="0" fillId="0" borderId="88" xfId="0" applyBorder="1" applyAlignment="1">
      <alignment/>
    </xf>
    <xf numFmtId="0" fontId="6" fillId="0" borderId="88" xfId="0" applyFont="1" applyBorder="1" applyAlignment="1">
      <alignment horizontal="center" vertical="center"/>
    </xf>
    <xf numFmtId="4" fontId="8" fillId="33" borderId="88" xfId="0" applyNumberFormat="1" applyFont="1" applyFill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/>
    </xf>
    <xf numFmtId="0" fontId="6" fillId="0" borderId="89" xfId="0" applyFont="1" applyBorder="1" applyAlignment="1">
      <alignment horizontal="center" vertical="center"/>
    </xf>
    <xf numFmtId="3" fontId="8" fillId="33" borderId="89" xfId="0" applyNumberFormat="1" applyFont="1" applyFill="1" applyBorder="1" applyAlignment="1">
      <alignment horizontal="center" vertical="center" wrapText="1"/>
    </xf>
    <xf numFmtId="3" fontId="4" fillId="0" borderId="89" xfId="0" applyNumberFormat="1" applyFont="1" applyBorder="1" applyAlignment="1">
      <alignment horizontal="center" vertical="center" wrapText="1"/>
    </xf>
    <xf numFmtId="3" fontId="8" fillId="34" borderId="89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3" fontId="4" fillId="0" borderId="90" xfId="0" applyNumberFormat="1" applyFont="1" applyBorder="1" applyAlignment="1">
      <alignment horizontal="center" vertical="center" wrapText="1"/>
    </xf>
    <xf numFmtId="164" fontId="4" fillId="0" borderId="90" xfId="0" applyNumberFormat="1" applyFont="1" applyBorder="1" applyAlignment="1">
      <alignment horizontal="center" vertical="center" wrapText="1"/>
    </xf>
    <xf numFmtId="165" fontId="4" fillId="0" borderId="90" xfId="0" applyNumberFormat="1" applyFont="1" applyBorder="1" applyAlignment="1">
      <alignment horizontal="center" vertical="center" wrapText="1"/>
    </xf>
    <xf numFmtId="1" fontId="4" fillId="0" borderId="90" xfId="0" applyNumberFormat="1" applyFont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/>
    </xf>
    <xf numFmtId="3" fontId="4" fillId="33" borderId="90" xfId="0" applyNumberFormat="1" applyFont="1" applyFill="1" applyBorder="1" applyAlignment="1">
      <alignment horizontal="center" vertical="center" wrapText="1"/>
    </xf>
    <xf numFmtId="4" fontId="4" fillId="0" borderId="91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 wrapText="1"/>
    </xf>
    <xf numFmtId="9" fontId="4" fillId="0" borderId="90" xfId="0" applyNumberFormat="1" applyFont="1" applyBorder="1" applyAlignment="1">
      <alignment horizontal="center" vertical="center" wrapText="1"/>
    </xf>
    <xf numFmtId="3" fontId="4" fillId="34" borderId="90" xfId="0" applyNumberFormat="1" applyFont="1" applyFill="1" applyBorder="1" applyAlignment="1">
      <alignment horizontal="center" vertical="center" wrapText="1"/>
    </xf>
    <xf numFmtId="165" fontId="8" fillId="0" borderId="90" xfId="0" applyNumberFormat="1" applyFont="1" applyBorder="1" applyAlignment="1">
      <alignment horizontal="center" vertical="center" wrapText="1"/>
    </xf>
    <xf numFmtId="3" fontId="4" fillId="35" borderId="90" xfId="0" applyNumberFormat="1" applyFont="1" applyFill="1" applyBorder="1" applyAlignment="1">
      <alignment horizontal="center" vertical="center" wrapText="1"/>
    </xf>
    <xf numFmtId="4" fontId="4" fillId="0" borderId="93" xfId="0" applyNumberFormat="1" applyFont="1" applyBorder="1" applyAlignment="1">
      <alignment horizontal="center" vertical="center"/>
    </xf>
    <xf numFmtId="3" fontId="4" fillId="0" borderId="94" xfId="0" applyNumberFormat="1" applyFont="1" applyBorder="1" applyAlignment="1">
      <alignment horizontal="center" vertical="center" wrapText="1"/>
    </xf>
    <xf numFmtId="10" fontId="4" fillId="0" borderId="90" xfId="0" applyNumberFormat="1" applyFont="1" applyBorder="1" applyAlignment="1">
      <alignment horizontal="center" vertical="center" wrapText="1"/>
    </xf>
    <xf numFmtId="4" fontId="4" fillId="35" borderId="90" xfId="0" applyNumberFormat="1" applyFont="1" applyFill="1" applyBorder="1" applyAlignment="1">
      <alignment horizontal="center" vertical="center" wrapText="1"/>
    </xf>
    <xf numFmtId="3" fontId="4" fillId="36" borderId="90" xfId="0" applyNumberFormat="1" applyFont="1" applyFill="1" applyBorder="1" applyAlignment="1">
      <alignment horizontal="center" vertical="center" wrapText="1"/>
    </xf>
    <xf numFmtId="4" fontId="4" fillId="36" borderId="90" xfId="0" applyNumberFormat="1" applyFont="1" applyFill="1" applyBorder="1" applyAlignment="1">
      <alignment horizontal="center" vertical="center" wrapText="1"/>
    </xf>
    <xf numFmtId="3" fontId="4" fillId="0" borderId="95" xfId="0" applyNumberFormat="1" applyFont="1" applyBorder="1" applyAlignment="1">
      <alignment horizontal="center" vertical="center" wrapText="1"/>
    </xf>
    <xf numFmtId="164" fontId="4" fillId="0" borderId="95" xfId="0" applyNumberFormat="1" applyFont="1" applyBorder="1" applyAlignment="1">
      <alignment horizontal="center" vertical="center" wrapText="1"/>
    </xf>
    <xf numFmtId="165" fontId="4" fillId="0" borderId="95" xfId="0" applyNumberFormat="1" applyFont="1" applyBorder="1" applyAlignment="1">
      <alignment horizontal="center" vertical="center" wrapText="1"/>
    </xf>
    <xf numFmtId="1" fontId="4" fillId="0" borderId="95" xfId="0" applyNumberFormat="1" applyFont="1" applyBorder="1" applyAlignment="1">
      <alignment horizontal="center" vertical="center" wrapText="1"/>
    </xf>
    <xf numFmtId="4" fontId="4" fillId="0" borderId="95" xfId="0" applyNumberFormat="1" applyFont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 wrapText="1"/>
    </xf>
    <xf numFmtId="9" fontId="4" fillId="0" borderId="95" xfId="0" applyNumberFormat="1" applyFont="1" applyBorder="1" applyAlignment="1">
      <alignment horizontal="center" vertical="center" wrapText="1"/>
    </xf>
    <xf numFmtId="3" fontId="4" fillId="34" borderId="95" xfId="0" applyNumberFormat="1" applyFont="1" applyFill="1" applyBorder="1" applyAlignment="1">
      <alignment horizontal="center" vertical="center" wrapText="1"/>
    </xf>
    <xf numFmtId="165" fontId="8" fillId="0" borderId="95" xfId="0" applyNumberFormat="1" applyFont="1" applyBorder="1" applyAlignment="1">
      <alignment horizontal="center" vertical="center" wrapText="1"/>
    </xf>
    <xf numFmtId="3" fontId="4" fillId="35" borderId="95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Border="1" applyAlignment="1">
      <alignment horizontal="center" vertical="center"/>
    </xf>
    <xf numFmtId="3" fontId="4" fillId="0" borderId="99" xfId="0" applyNumberFormat="1" applyFont="1" applyBorder="1" applyAlignment="1">
      <alignment horizontal="center" vertical="center" wrapText="1"/>
    </xf>
    <xf numFmtId="10" fontId="4" fillId="0" borderId="95" xfId="0" applyNumberFormat="1" applyFont="1" applyBorder="1" applyAlignment="1">
      <alignment horizontal="center" vertical="center" wrapText="1"/>
    </xf>
    <xf numFmtId="4" fontId="4" fillId="35" borderId="95" xfId="0" applyNumberFormat="1" applyFont="1" applyFill="1" applyBorder="1" applyAlignment="1">
      <alignment horizontal="center" vertical="center" wrapText="1"/>
    </xf>
    <xf numFmtId="3" fontId="4" fillId="36" borderId="95" xfId="0" applyNumberFormat="1" applyFont="1" applyFill="1" applyBorder="1" applyAlignment="1">
      <alignment horizontal="center" vertical="center" wrapText="1"/>
    </xf>
    <xf numFmtId="4" fontId="4" fillId="36" borderId="95" xfId="0" applyNumberFormat="1" applyFont="1" applyFill="1" applyBorder="1" applyAlignment="1">
      <alignment horizontal="center" vertical="center" wrapText="1"/>
    </xf>
    <xf numFmtId="3" fontId="8" fillId="33" borderId="100" xfId="0" applyNumberFormat="1" applyFont="1" applyFill="1" applyBorder="1" applyAlignment="1">
      <alignment horizontal="center" vertical="center" wrapText="1"/>
    </xf>
    <xf numFmtId="164" fontId="8" fillId="33" borderId="100" xfId="0" applyNumberFormat="1" applyFont="1" applyFill="1" applyBorder="1" applyAlignment="1">
      <alignment horizontal="center" vertical="center" wrapText="1"/>
    </xf>
    <xf numFmtId="165" fontId="8" fillId="33" borderId="100" xfId="0" applyNumberFormat="1" applyFont="1" applyFill="1" applyBorder="1" applyAlignment="1">
      <alignment horizontal="center" vertical="center" wrapText="1"/>
    </xf>
    <xf numFmtId="1" fontId="8" fillId="33" borderId="100" xfId="0" applyNumberFormat="1" applyFont="1" applyFill="1" applyBorder="1" applyAlignment="1">
      <alignment horizontal="center" vertical="center" wrapText="1"/>
    </xf>
    <xf numFmtId="4" fontId="8" fillId="33" borderId="100" xfId="0" applyNumberFormat="1" applyFont="1" applyFill="1" applyBorder="1" applyAlignment="1">
      <alignment horizontal="center" vertical="center"/>
    </xf>
    <xf numFmtId="4" fontId="8" fillId="33" borderId="101" xfId="0" applyNumberFormat="1" applyFont="1" applyFill="1" applyBorder="1" applyAlignment="1">
      <alignment horizontal="center" vertical="center"/>
    </xf>
    <xf numFmtId="3" fontId="8" fillId="33" borderId="102" xfId="0" applyNumberFormat="1" applyFont="1" applyFill="1" applyBorder="1" applyAlignment="1">
      <alignment horizontal="center" vertical="center" wrapText="1"/>
    </xf>
    <xf numFmtId="9" fontId="8" fillId="33" borderId="100" xfId="0" applyNumberFormat="1" applyFont="1" applyFill="1" applyBorder="1" applyAlignment="1">
      <alignment horizontal="center" vertical="center" wrapText="1"/>
    </xf>
    <xf numFmtId="3" fontId="8" fillId="34" borderId="100" xfId="0" applyNumberFormat="1" applyFont="1" applyFill="1" applyBorder="1" applyAlignment="1">
      <alignment horizontal="center" vertical="center" wrapText="1"/>
    </xf>
    <xf numFmtId="4" fontId="8" fillId="33" borderId="103" xfId="0" applyNumberFormat="1" applyFont="1" applyFill="1" applyBorder="1" applyAlignment="1">
      <alignment horizontal="center" vertical="center"/>
    </xf>
    <xf numFmtId="3" fontId="8" fillId="33" borderId="104" xfId="0" applyNumberFormat="1" applyFont="1" applyFill="1" applyBorder="1" applyAlignment="1">
      <alignment horizontal="center" vertical="center" wrapText="1"/>
    </xf>
    <xf numFmtId="10" fontId="8" fillId="33" borderId="100" xfId="0" applyNumberFormat="1" applyFont="1" applyFill="1" applyBorder="1" applyAlignment="1">
      <alignment horizontal="center" vertical="center" wrapText="1"/>
    </xf>
    <xf numFmtId="4" fontId="8" fillId="33" borderId="100" xfId="0" applyNumberFormat="1" applyFont="1" applyFill="1" applyBorder="1" applyAlignment="1">
      <alignment horizontal="center" vertical="center" wrapText="1"/>
    </xf>
    <xf numFmtId="0" fontId="8" fillId="33" borderId="89" xfId="0" applyFont="1" applyFill="1" applyBorder="1" applyAlignment="1">
      <alignment vertical="center" wrapText="1"/>
    </xf>
    <xf numFmtId="4" fontId="8" fillId="0" borderId="87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8" fillId="33" borderId="102" xfId="0" applyFont="1" applyFill="1" applyBorder="1" applyAlignment="1">
      <alignment vertical="center" wrapText="1"/>
    </xf>
    <xf numFmtId="0" fontId="4" fillId="0" borderId="97" xfId="0" applyFont="1" applyBorder="1" applyAlignment="1">
      <alignment vertical="center" wrapText="1"/>
    </xf>
    <xf numFmtId="10" fontId="8" fillId="33" borderId="95" xfId="0" applyNumberFormat="1" applyFont="1" applyFill="1" applyBorder="1" applyAlignment="1">
      <alignment horizontal="center" vertical="center" wrapText="1"/>
    </xf>
    <xf numFmtId="165" fontId="8" fillId="33" borderId="95" xfId="0" applyNumberFormat="1" applyFont="1" applyFill="1" applyBorder="1" applyAlignment="1">
      <alignment horizontal="center" vertical="center" wrapText="1"/>
    </xf>
    <xf numFmtId="3" fontId="8" fillId="33" borderId="95" xfId="0" applyNumberFormat="1" applyFont="1" applyFill="1" applyBorder="1" applyAlignment="1">
      <alignment horizontal="center" vertical="center" wrapText="1"/>
    </xf>
    <xf numFmtId="4" fontId="8" fillId="33" borderId="95" xfId="0" applyNumberFormat="1" applyFont="1" applyFill="1" applyBorder="1" applyAlignment="1">
      <alignment horizontal="center" vertical="center" wrapText="1"/>
    </xf>
    <xf numFmtId="3" fontId="8" fillId="33" borderId="99" xfId="0" applyNumberFormat="1" applyFont="1" applyFill="1" applyBorder="1" applyAlignment="1">
      <alignment horizontal="center" vertical="center" wrapText="1"/>
    </xf>
    <xf numFmtId="9" fontId="8" fillId="33" borderId="95" xfId="0" applyNumberFormat="1" applyFont="1" applyFill="1" applyBorder="1" applyAlignment="1">
      <alignment horizontal="center" vertical="center" wrapText="1"/>
    </xf>
    <xf numFmtId="3" fontId="8" fillId="34" borderId="95" xfId="0" applyNumberFormat="1" applyFont="1" applyFill="1" applyBorder="1" applyAlignment="1">
      <alignment horizontal="center" vertical="center" wrapText="1"/>
    </xf>
    <xf numFmtId="4" fontId="8" fillId="33" borderId="95" xfId="0" applyNumberFormat="1" applyFont="1" applyFill="1" applyBorder="1" applyAlignment="1">
      <alignment horizontal="center" vertical="center"/>
    </xf>
    <xf numFmtId="3" fontId="8" fillId="33" borderId="97" xfId="0" applyNumberFormat="1" applyFont="1" applyFill="1" applyBorder="1" applyAlignment="1">
      <alignment horizontal="center" vertical="center" wrapText="1"/>
    </xf>
    <xf numFmtId="4" fontId="8" fillId="33" borderId="96" xfId="0" applyNumberFormat="1" applyFont="1" applyFill="1" applyBorder="1" applyAlignment="1">
      <alignment horizontal="center" vertical="center"/>
    </xf>
    <xf numFmtId="1" fontId="8" fillId="33" borderId="95" xfId="0" applyNumberFormat="1" applyFont="1" applyFill="1" applyBorder="1" applyAlignment="1">
      <alignment horizontal="center" vertical="center" wrapText="1"/>
    </xf>
    <xf numFmtId="164" fontId="8" fillId="33" borderId="95" xfId="0" applyNumberFormat="1" applyFont="1" applyFill="1" applyBorder="1" applyAlignment="1">
      <alignment horizontal="center" vertical="center" wrapText="1"/>
    </xf>
    <xf numFmtId="3" fontId="4" fillId="35" borderId="86" xfId="0" applyNumberFormat="1" applyFont="1" applyFill="1" applyBorder="1" applyAlignment="1">
      <alignment horizontal="center" vertical="center" wrapText="1"/>
    </xf>
    <xf numFmtId="3" fontId="4" fillId="35" borderId="94" xfId="0" applyNumberFormat="1" applyFont="1" applyFill="1" applyBorder="1" applyAlignment="1">
      <alignment horizontal="center" vertical="center" wrapText="1"/>
    </xf>
    <xf numFmtId="3" fontId="4" fillId="35" borderId="99" xfId="0" applyNumberFormat="1" applyFont="1" applyFill="1" applyBorder="1" applyAlignment="1">
      <alignment horizontal="center" vertical="center" wrapText="1"/>
    </xf>
    <xf numFmtId="165" fontId="8" fillId="0" borderId="87" xfId="0" applyNumberFormat="1" applyFont="1" applyBorder="1" applyAlignment="1">
      <alignment horizontal="center" vertical="center" wrapText="1"/>
    </xf>
    <xf numFmtId="165" fontId="8" fillId="33" borderId="87" xfId="0" applyNumberFormat="1" applyFont="1" applyFill="1" applyBorder="1" applyAlignment="1">
      <alignment horizontal="center" vertical="center" wrapText="1"/>
    </xf>
    <xf numFmtId="165" fontId="8" fillId="0" borderId="93" xfId="0" applyNumberFormat="1" applyFont="1" applyBorder="1" applyAlignment="1">
      <alignment horizontal="center" vertical="center" wrapText="1"/>
    </xf>
    <xf numFmtId="165" fontId="8" fillId="33" borderId="103" xfId="0" applyNumberFormat="1" applyFont="1" applyFill="1" applyBorder="1" applyAlignment="1">
      <alignment horizontal="center" vertical="center" wrapText="1"/>
    </xf>
    <xf numFmtId="165" fontId="8" fillId="0" borderId="98" xfId="0" applyNumberFormat="1" applyFont="1" applyBorder="1" applyAlignment="1">
      <alignment horizontal="center" vertical="center" wrapText="1"/>
    </xf>
    <xf numFmtId="4" fontId="8" fillId="0" borderId="87" xfId="0" applyNumberFormat="1" applyFont="1" applyBorder="1" applyAlignment="1">
      <alignment horizontal="center" vertical="center"/>
    </xf>
    <xf numFmtId="4" fontId="8" fillId="0" borderId="105" xfId="0" applyNumberFormat="1" applyFont="1" applyBorder="1" applyAlignment="1">
      <alignment horizontal="center" vertical="center"/>
    </xf>
    <xf numFmtId="10" fontId="8" fillId="33" borderId="95" xfId="0" applyNumberFormat="1" applyFont="1" applyFill="1" applyBorder="1" applyAlignment="1">
      <alignment horizontal="center" vertical="center" wrapText="1"/>
    </xf>
    <xf numFmtId="10" fontId="8" fillId="33" borderId="106" xfId="0" applyNumberFormat="1" applyFont="1" applyFill="1" applyBorder="1" applyAlignment="1">
      <alignment horizontal="center" vertical="center" wrapText="1"/>
    </xf>
    <xf numFmtId="165" fontId="8" fillId="33" borderId="95" xfId="0" applyNumberFormat="1" applyFont="1" applyFill="1" applyBorder="1" applyAlignment="1">
      <alignment horizontal="center" vertical="center" wrapText="1"/>
    </xf>
    <xf numFmtId="165" fontId="8" fillId="33" borderId="106" xfId="0" applyNumberFormat="1" applyFont="1" applyFill="1" applyBorder="1" applyAlignment="1">
      <alignment horizontal="center" vertical="center" wrapText="1"/>
    </xf>
    <xf numFmtId="3" fontId="8" fillId="33" borderId="95" xfId="0" applyNumberFormat="1" applyFont="1" applyFill="1" applyBorder="1" applyAlignment="1">
      <alignment horizontal="center" vertical="center" wrapText="1"/>
    </xf>
    <xf numFmtId="3" fontId="8" fillId="33" borderId="106" xfId="0" applyNumberFormat="1" applyFont="1" applyFill="1" applyBorder="1" applyAlignment="1">
      <alignment horizontal="center" vertical="center" wrapText="1"/>
    </xf>
    <xf numFmtId="4" fontId="8" fillId="33" borderId="95" xfId="0" applyNumberFormat="1" applyFont="1" applyFill="1" applyBorder="1" applyAlignment="1">
      <alignment horizontal="center" vertical="center" wrapText="1"/>
    </xf>
    <xf numFmtId="4" fontId="8" fillId="33" borderId="106" xfId="0" applyNumberFormat="1" applyFont="1" applyFill="1" applyBorder="1" applyAlignment="1">
      <alignment horizontal="center" vertical="center" wrapText="1"/>
    </xf>
    <xf numFmtId="3" fontId="8" fillId="33" borderId="99" xfId="0" applyNumberFormat="1" applyFont="1" applyFill="1" applyBorder="1" applyAlignment="1">
      <alignment horizontal="center" vertical="center" wrapText="1"/>
    </xf>
    <xf numFmtId="3" fontId="8" fillId="33" borderId="107" xfId="0" applyNumberFormat="1" applyFont="1" applyFill="1" applyBorder="1" applyAlignment="1">
      <alignment horizontal="center" vertical="center" wrapText="1"/>
    </xf>
    <xf numFmtId="9" fontId="8" fillId="33" borderId="95" xfId="0" applyNumberFormat="1" applyFont="1" applyFill="1" applyBorder="1" applyAlignment="1">
      <alignment horizontal="center" vertical="center" wrapText="1"/>
    </xf>
    <xf numFmtId="9" fontId="8" fillId="33" borderId="106" xfId="0" applyNumberFormat="1" applyFont="1" applyFill="1" applyBorder="1" applyAlignment="1">
      <alignment horizontal="center" vertical="center" wrapText="1"/>
    </xf>
    <xf numFmtId="3" fontId="8" fillId="34" borderId="95" xfId="0" applyNumberFormat="1" applyFont="1" applyFill="1" applyBorder="1" applyAlignment="1">
      <alignment horizontal="center" vertical="center" wrapText="1"/>
    </xf>
    <xf numFmtId="3" fontId="8" fillId="34" borderId="106" xfId="0" applyNumberFormat="1" applyFont="1" applyFill="1" applyBorder="1" applyAlignment="1">
      <alignment horizontal="center" vertical="center" wrapText="1"/>
    </xf>
    <xf numFmtId="4" fontId="8" fillId="33" borderId="98" xfId="0" applyNumberFormat="1" applyFont="1" applyFill="1" applyBorder="1" applyAlignment="1">
      <alignment horizontal="center" vertical="center"/>
    </xf>
    <xf numFmtId="4" fontId="8" fillId="33" borderId="105" xfId="0" applyNumberFormat="1" applyFont="1" applyFill="1" applyBorder="1" applyAlignment="1">
      <alignment horizontal="center" vertical="center"/>
    </xf>
    <xf numFmtId="4" fontId="8" fillId="33" borderId="95" xfId="0" applyNumberFormat="1" applyFont="1" applyFill="1" applyBorder="1" applyAlignment="1">
      <alignment horizontal="center" vertical="center"/>
    </xf>
    <xf numFmtId="4" fontId="8" fillId="33" borderId="106" xfId="0" applyNumberFormat="1" applyFont="1" applyFill="1" applyBorder="1" applyAlignment="1">
      <alignment horizontal="center" vertical="center"/>
    </xf>
    <xf numFmtId="3" fontId="8" fillId="33" borderId="97" xfId="0" applyNumberFormat="1" applyFont="1" applyFill="1" applyBorder="1" applyAlignment="1">
      <alignment horizontal="center" vertical="center" wrapText="1"/>
    </xf>
    <xf numFmtId="3" fontId="8" fillId="33" borderId="108" xfId="0" applyNumberFormat="1" applyFont="1" applyFill="1" applyBorder="1" applyAlignment="1">
      <alignment horizontal="center" vertical="center" wrapText="1"/>
    </xf>
    <xf numFmtId="4" fontId="8" fillId="33" borderId="96" xfId="0" applyNumberFormat="1" applyFont="1" applyFill="1" applyBorder="1" applyAlignment="1">
      <alignment horizontal="center" vertical="center"/>
    </xf>
    <xf numFmtId="4" fontId="8" fillId="33" borderId="109" xfId="0" applyNumberFormat="1" applyFont="1" applyFill="1" applyBorder="1" applyAlignment="1">
      <alignment horizontal="center" vertical="center"/>
    </xf>
    <xf numFmtId="1" fontId="8" fillId="33" borderId="95" xfId="0" applyNumberFormat="1" applyFont="1" applyFill="1" applyBorder="1" applyAlignment="1">
      <alignment horizontal="center" vertical="center" wrapText="1"/>
    </xf>
    <xf numFmtId="1" fontId="8" fillId="33" borderId="106" xfId="0" applyNumberFormat="1" applyFont="1" applyFill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65" fontId="4" fillId="0" borderId="90" xfId="0" applyNumberFormat="1" applyFont="1" applyBorder="1" applyAlignment="1">
      <alignment horizontal="center" vertical="center" wrapText="1"/>
    </xf>
    <xf numFmtId="0" fontId="8" fillId="33" borderId="97" xfId="0" applyFont="1" applyFill="1" applyBorder="1" applyAlignment="1">
      <alignment vertical="center" wrapText="1"/>
    </xf>
    <xf numFmtId="0" fontId="8" fillId="33" borderId="108" xfId="0" applyFont="1" applyFill="1" applyBorder="1" applyAlignment="1">
      <alignment vertical="center" wrapText="1"/>
    </xf>
    <xf numFmtId="164" fontId="8" fillId="33" borderId="95" xfId="0" applyNumberFormat="1" applyFont="1" applyFill="1" applyBorder="1" applyAlignment="1">
      <alignment horizontal="center" vertical="center" wrapText="1"/>
    </xf>
    <xf numFmtId="164" fontId="8" fillId="33" borderId="106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4" fillId="0" borderId="89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3" fontId="4" fillId="0" borderId="90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35" borderId="85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89" xfId="0" applyFont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4" fillId="0" borderId="115" xfId="0" applyFont="1" applyBorder="1" applyAlignment="1">
      <alignment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0" fontId="6" fillId="35" borderId="88" xfId="0" applyFont="1" applyFill="1" applyBorder="1" applyAlignment="1">
      <alignment horizontal="center" vertical="center" wrapText="1"/>
    </xf>
    <xf numFmtId="0" fontId="6" fillId="35" borderId="116" xfId="0" applyFont="1" applyFill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0" fillId="0" borderId="118" xfId="0" applyFont="1" applyBorder="1" applyAlignment="1">
      <alignment/>
    </xf>
    <xf numFmtId="0" fontId="8" fillId="33" borderId="118" xfId="0" applyFont="1" applyFill="1" applyBorder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0" fontId="8" fillId="33" borderId="120" xfId="0" applyFont="1" applyFill="1" applyBorder="1" applyAlignment="1">
      <alignment vertical="center" wrapText="1"/>
    </xf>
    <xf numFmtId="0" fontId="4" fillId="0" borderId="121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0" fontId="8" fillId="33" borderId="121" xfId="0" applyFont="1" applyFill="1" applyBorder="1" applyAlignment="1">
      <alignment vertical="center" wrapText="1"/>
    </xf>
    <xf numFmtId="0" fontId="8" fillId="33" borderId="122" xfId="0" applyFont="1" applyFill="1" applyBorder="1" applyAlignment="1">
      <alignment vertical="center" wrapText="1"/>
    </xf>
    <xf numFmtId="0" fontId="5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textRotation="90" wrapText="1"/>
    </xf>
    <xf numFmtId="0" fontId="0" fillId="0" borderId="124" xfId="0" applyBorder="1" applyAlignment="1">
      <alignment/>
    </xf>
    <xf numFmtId="4" fontId="8" fillId="33" borderId="124" xfId="0" applyNumberFormat="1" applyFont="1" applyFill="1" applyBorder="1" applyAlignment="1">
      <alignment horizontal="center" vertical="center"/>
    </xf>
    <xf numFmtId="4" fontId="4" fillId="0" borderId="124" xfId="0" applyNumberFormat="1" applyFont="1" applyBorder="1" applyAlignment="1">
      <alignment horizontal="center" vertical="center"/>
    </xf>
    <xf numFmtId="4" fontId="4" fillId="0" borderId="125" xfId="0" applyNumberFormat="1" applyFont="1" applyBorder="1" applyAlignment="1">
      <alignment horizontal="center" vertical="center"/>
    </xf>
    <xf numFmtId="4" fontId="8" fillId="33" borderId="126" xfId="0" applyNumberFormat="1" applyFont="1" applyFill="1" applyBorder="1" applyAlignment="1">
      <alignment horizontal="center" vertical="center"/>
    </xf>
    <xf numFmtId="4" fontId="4" fillId="0" borderId="127" xfId="0" applyNumberFormat="1" applyFont="1" applyBorder="1" applyAlignment="1">
      <alignment horizontal="center" vertical="center"/>
    </xf>
    <xf numFmtId="4" fontId="8" fillId="33" borderId="127" xfId="0" applyNumberFormat="1" applyFont="1" applyFill="1" applyBorder="1" applyAlignment="1">
      <alignment horizontal="center" vertical="center"/>
    </xf>
    <xf numFmtId="4" fontId="8" fillId="33" borderId="128" xfId="0" applyNumberFormat="1" applyFont="1" applyFill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 textRotation="90" wrapText="1"/>
    </xf>
    <xf numFmtId="0" fontId="6" fillId="35" borderId="131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/>
    </xf>
    <xf numFmtId="3" fontId="4" fillId="0" borderId="130" xfId="0" applyNumberFormat="1" applyFont="1" applyBorder="1" applyAlignment="1">
      <alignment horizontal="center" vertical="center" wrapText="1"/>
    </xf>
    <xf numFmtId="3" fontId="8" fillId="34" borderId="130" xfId="0" applyNumberFormat="1" applyFont="1" applyFill="1" applyBorder="1" applyAlignment="1">
      <alignment horizontal="center" vertical="center" wrapText="1"/>
    </xf>
    <xf numFmtId="3" fontId="4" fillId="0" borderId="132" xfId="0" applyNumberFormat="1" applyFont="1" applyBorder="1" applyAlignment="1">
      <alignment horizontal="center" vertical="center" wrapText="1"/>
    </xf>
    <xf numFmtId="3" fontId="8" fillId="33" borderId="133" xfId="0" applyNumberFormat="1" applyFont="1" applyFill="1" applyBorder="1" applyAlignment="1">
      <alignment horizontal="center" vertical="center" wrapText="1"/>
    </xf>
    <xf numFmtId="3" fontId="4" fillId="0" borderId="134" xfId="0" applyNumberFormat="1" applyFont="1" applyBorder="1" applyAlignment="1">
      <alignment horizontal="center" vertical="center" wrapText="1"/>
    </xf>
    <xf numFmtId="3" fontId="8" fillId="33" borderId="134" xfId="0" applyNumberFormat="1" applyFont="1" applyFill="1" applyBorder="1" applyAlignment="1">
      <alignment horizontal="center" vertical="center" wrapText="1"/>
    </xf>
    <xf numFmtId="3" fontId="8" fillId="33" borderId="135" xfId="0" applyNumberFormat="1" applyFont="1" applyFill="1" applyBorder="1" applyAlignment="1">
      <alignment horizontal="center" vertical="center" wrapText="1"/>
    </xf>
    <xf numFmtId="0" fontId="0" fillId="0" borderId="119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0" xfId="0" applyBorder="1" applyAlignment="1">
      <alignment/>
    </xf>
    <xf numFmtId="0" fontId="0" fillId="33" borderId="90" xfId="0" applyFont="1" applyFill="1" applyBorder="1" applyAlignment="1">
      <alignment/>
    </xf>
    <xf numFmtId="0" fontId="0" fillId="0" borderId="91" xfId="0" applyBorder="1" applyAlignment="1">
      <alignment/>
    </xf>
    <xf numFmtId="0" fontId="0" fillId="0" borderId="92" xfId="0" applyFont="1" applyBorder="1" applyAlignment="1">
      <alignment/>
    </xf>
    <xf numFmtId="0" fontId="0" fillId="34" borderId="90" xfId="0" applyFont="1" applyFill="1" applyBorder="1" applyAlignment="1">
      <alignment/>
    </xf>
    <xf numFmtId="0" fontId="0" fillId="35" borderId="90" xfId="0" applyFont="1" applyFill="1" applyBorder="1" applyAlignment="1">
      <alignment/>
    </xf>
    <xf numFmtId="0" fontId="0" fillId="0" borderId="125" xfId="0" applyBorder="1" applyAlignment="1">
      <alignment/>
    </xf>
    <xf numFmtId="0" fontId="0" fillId="0" borderId="132" xfId="0" applyFont="1" applyBorder="1" applyAlignment="1">
      <alignment/>
    </xf>
    <xf numFmtId="0" fontId="0" fillId="36" borderId="90" xfId="0" applyFont="1" applyFill="1" applyBorder="1" applyAlignment="1">
      <alignment/>
    </xf>
    <xf numFmtId="0" fontId="8" fillId="33" borderId="121" xfId="0" applyFont="1" applyFill="1" applyBorder="1" applyAlignment="1">
      <alignment vertical="center" wrapText="1"/>
    </xf>
    <xf numFmtId="4" fontId="8" fillId="33" borderId="127" xfId="0" applyNumberFormat="1" applyFont="1" applyFill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 wrapText="1"/>
    </xf>
    <xf numFmtId="2" fontId="8" fillId="33" borderId="95" xfId="0" applyNumberFormat="1" applyFont="1" applyFill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34" borderId="138" xfId="0" applyFont="1" applyFill="1" applyBorder="1" applyAlignment="1">
      <alignment horizontal="center" vertical="center"/>
    </xf>
    <xf numFmtId="0" fontId="6" fillId="35" borderId="138" xfId="0" applyFont="1" applyFill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36" borderId="13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F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9"/>
  <sheetViews>
    <sheetView tabSelected="1" zoomScalePageLayoutView="0" workbookViewId="0" topLeftCell="A11">
      <selection activeCell="BA27" sqref="BA27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710937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8" width="7.140625" style="0" customWidth="1"/>
    <col min="69" max="69" width="8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72"/>
      <c r="BO1" s="472"/>
      <c r="BP1" s="472"/>
      <c r="BQ1" s="472"/>
    </row>
    <row r="2" spans="1:70" ht="15">
      <c r="A2" s="2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543" t="s">
        <v>2</v>
      </c>
      <c r="B5" s="479" t="s">
        <v>3</v>
      </c>
      <c r="C5" s="475"/>
      <c r="D5" s="475"/>
      <c r="E5" s="475"/>
      <c r="F5" s="475" t="s">
        <v>4</v>
      </c>
      <c r="G5" s="475"/>
      <c r="H5" s="475"/>
      <c r="I5" s="475"/>
      <c r="J5" s="475" t="s">
        <v>5</v>
      </c>
      <c r="K5" s="475"/>
      <c r="L5" s="475"/>
      <c r="M5" s="475"/>
      <c r="N5" s="475"/>
      <c r="O5" s="475"/>
      <c r="P5" s="475"/>
      <c r="Q5" s="475"/>
      <c r="R5" s="475" t="s">
        <v>6</v>
      </c>
      <c r="S5" s="475"/>
      <c r="T5" s="475"/>
      <c r="U5" s="475"/>
      <c r="V5" s="475"/>
      <c r="W5" s="475"/>
      <c r="X5" s="475"/>
      <c r="Y5" s="475"/>
      <c r="Z5" s="475"/>
      <c r="AA5" s="475"/>
      <c r="AB5" s="476"/>
      <c r="AC5" s="477" t="s">
        <v>97</v>
      </c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555"/>
      <c r="AS5" s="566" t="s">
        <v>105</v>
      </c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555"/>
      <c r="BF5" s="479" t="s">
        <v>112</v>
      </c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8"/>
    </row>
    <row r="6" spans="1:70" ht="50.25" customHeight="1">
      <c r="A6" s="544"/>
      <c r="B6" s="466" t="s">
        <v>10</v>
      </c>
      <c r="C6" s="459" t="s">
        <v>11</v>
      </c>
      <c r="D6" s="459" t="s">
        <v>12</v>
      </c>
      <c r="E6" s="459" t="s">
        <v>13</v>
      </c>
      <c r="F6" s="459" t="s">
        <v>10</v>
      </c>
      <c r="G6" s="459" t="s">
        <v>11</v>
      </c>
      <c r="H6" s="459" t="s">
        <v>12</v>
      </c>
      <c r="I6" s="459" t="s">
        <v>13</v>
      </c>
      <c r="J6" s="459" t="s">
        <v>10</v>
      </c>
      <c r="K6" s="459" t="s">
        <v>11</v>
      </c>
      <c r="L6" s="459" t="s">
        <v>12</v>
      </c>
      <c r="M6" s="459" t="s">
        <v>13</v>
      </c>
      <c r="N6" s="464" t="s">
        <v>14</v>
      </c>
      <c r="O6" s="464"/>
      <c r="P6" s="468" t="s">
        <v>15</v>
      </c>
      <c r="Q6" s="468"/>
      <c r="R6" s="459" t="s">
        <v>16</v>
      </c>
      <c r="S6" s="464" t="s">
        <v>11</v>
      </c>
      <c r="T6" s="464"/>
      <c r="U6" s="464"/>
      <c r="V6" s="464"/>
      <c r="W6" s="459" t="s">
        <v>12</v>
      </c>
      <c r="X6" s="459" t="s">
        <v>13</v>
      </c>
      <c r="Y6" s="464" t="s">
        <v>14</v>
      </c>
      <c r="Z6" s="464"/>
      <c r="AA6" s="468" t="s">
        <v>15</v>
      </c>
      <c r="AB6" s="469"/>
      <c r="AC6" s="470" t="s">
        <v>17</v>
      </c>
      <c r="AD6" s="464" t="s">
        <v>11</v>
      </c>
      <c r="AE6" s="464"/>
      <c r="AF6" s="464"/>
      <c r="AG6" s="464"/>
      <c r="AH6" s="464"/>
      <c r="AI6" s="464"/>
      <c r="AJ6" s="464"/>
      <c r="AK6" s="465" t="s">
        <v>14</v>
      </c>
      <c r="AL6" s="465"/>
      <c r="AM6" s="465"/>
      <c r="AN6" s="465"/>
      <c r="AO6" s="464" t="s">
        <v>18</v>
      </c>
      <c r="AP6" s="464"/>
      <c r="AQ6" s="464"/>
      <c r="AR6" s="556"/>
      <c r="AS6" s="567" t="s">
        <v>17</v>
      </c>
      <c r="AT6" s="464" t="s">
        <v>11</v>
      </c>
      <c r="AU6" s="464"/>
      <c r="AV6" s="464"/>
      <c r="AW6" s="464"/>
      <c r="AX6" s="464"/>
      <c r="AY6" s="464"/>
      <c r="AZ6" s="464"/>
      <c r="BA6" s="541" t="s">
        <v>113</v>
      </c>
      <c r="BB6" s="542"/>
      <c r="BC6" s="542"/>
      <c r="BD6" s="542"/>
      <c r="BE6" s="568"/>
      <c r="BF6" s="466" t="s">
        <v>17</v>
      </c>
      <c r="BG6" s="464" t="s">
        <v>11</v>
      </c>
      <c r="BH6" s="464"/>
      <c r="BI6" s="464"/>
      <c r="BJ6" s="464"/>
      <c r="BK6" s="464"/>
      <c r="BL6" s="464"/>
      <c r="BM6" s="464"/>
      <c r="BN6" s="467" t="s">
        <v>19</v>
      </c>
      <c r="BO6" s="467"/>
      <c r="BP6" s="467"/>
      <c r="BQ6" s="467"/>
      <c r="BR6" s="351" t="s">
        <v>18</v>
      </c>
    </row>
    <row r="7" spans="1:70" ht="56.25" customHeight="1" thickBot="1">
      <c r="A7" s="544"/>
      <c r="B7" s="466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289" t="s">
        <v>20</v>
      </c>
      <c r="O7" s="289" t="s">
        <v>21</v>
      </c>
      <c r="P7" s="289" t="s">
        <v>22</v>
      </c>
      <c r="Q7" s="289" t="s">
        <v>23</v>
      </c>
      <c r="R7" s="459"/>
      <c r="S7" s="290" t="s">
        <v>24</v>
      </c>
      <c r="T7" s="289" t="s">
        <v>25</v>
      </c>
      <c r="U7" s="289" t="s">
        <v>26</v>
      </c>
      <c r="V7" s="291" t="s">
        <v>27</v>
      </c>
      <c r="W7" s="459"/>
      <c r="X7" s="459"/>
      <c r="Y7" s="289" t="s">
        <v>28</v>
      </c>
      <c r="Z7" s="289" t="s">
        <v>29</v>
      </c>
      <c r="AA7" s="289" t="s">
        <v>30</v>
      </c>
      <c r="AB7" s="341" t="s">
        <v>31</v>
      </c>
      <c r="AC7" s="470"/>
      <c r="AD7" s="290" t="s">
        <v>25</v>
      </c>
      <c r="AE7" s="459" t="s">
        <v>12</v>
      </c>
      <c r="AF7" s="292" t="s">
        <v>26</v>
      </c>
      <c r="AG7" s="459" t="s">
        <v>12</v>
      </c>
      <c r="AH7" s="291" t="s">
        <v>27</v>
      </c>
      <c r="AI7" s="289" t="s">
        <v>32</v>
      </c>
      <c r="AJ7" s="293" t="s">
        <v>33</v>
      </c>
      <c r="AK7" s="294" t="s">
        <v>34</v>
      </c>
      <c r="AL7" s="294" t="s">
        <v>35</v>
      </c>
      <c r="AM7" s="294" t="s">
        <v>36</v>
      </c>
      <c r="AN7" s="294" t="s">
        <v>37</v>
      </c>
      <c r="AO7" s="289" t="s">
        <v>38</v>
      </c>
      <c r="AP7" s="289"/>
      <c r="AQ7" s="289"/>
      <c r="AR7" s="557" t="s">
        <v>31</v>
      </c>
      <c r="AS7" s="567"/>
      <c r="AT7" s="290" t="s">
        <v>25</v>
      </c>
      <c r="AU7" s="459" t="s">
        <v>12</v>
      </c>
      <c r="AV7" s="292" t="s">
        <v>26</v>
      </c>
      <c r="AW7" s="459" t="s">
        <v>12</v>
      </c>
      <c r="AX7" s="291" t="s">
        <v>27</v>
      </c>
      <c r="AY7" s="289" t="s">
        <v>32</v>
      </c>
      <c r="AZ7" s="293" t="s">
        <v>33</v>
      </c>
      <c r="BA7" s="294" t="s">
        <v>114</v>
      </c>
      <c r="BB7" s="294" t="s">
        <v>35</v>
      </c>
      <c r="BC7" s="294" t="s">
        <v>36</v>
      </c>
      <c r="BD7" s="294" t="s">
        <v>37</v>
      </c>
      <c r="BE7" s="557" t="s">
        <v>115</v>
      </c>
      <c r="BF7" s="466"/>
      <c r="BG7" s="290" t="s">
        <v>25</v>
      </c>
      <c r="BH7" s="459" t="s">
        <v>12</v>
      </c>
      <c r="BI7" s="292" t="s">
        <v>26</v>
      </c>
      <c r="BJ7" s="459" t="s">
        <v>12</v>
      </c>
      <c r="BK7" s="291" t="s">
        <v>27</v>
      </c>
      <c r="BL7" s="289" t="s">
        <v>32</v>
      </c>
      <c r="BM7" s="293" t="s">
        <v>33</v>
      </c>
      <c r="BN7" s="294" t="s">
        <v>109</v>
      </c>
      <c r="BO7" s="294" t="s">
        <v>116</v>
      </c>
      <c r="BP7" s="295" t="s">
        <v>117</v>
      </c>
      <c r="BQ7" s="295" t="s">
        <v>118</v>
      </c>
      <c r="BR7" s="336" t="s">
        <v>45</v>
      </c>
    </row>
    <row r="8" spans="1:70" ht="13.5" customHeight="1" hidden="1">
      <c r="A8" s="545"/>
      <c r="B8" s="331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  <c r="Q8" s="297"/>
      <c r="R8" s="296"/>
      <c r="S8" s="298"/>
      <c r="T8" s="296"/>
      <c r="U8" s="296"/>
      <c r="V8" s="296"/>
      <c r="W8" s="296"/>
      <c r="X8" s="296"/>
      <c r="Y8" s="296"/>
      <c r="Z8" s="296"/>
      <c r="AA8" s="297"/>
      <c r="AB8" s="342"/>
      <c r="AC8" s="346"/>
      <c r="AD8" s="298"/>
      <c r="AE8" s="459"/>
      <c r="AF8" s="299"/>
      <c r="AG8" s="459"/>
      <c r="AH8" s="296"/>
      <c r="AI8" s="296"/>
      <c r="AJ8" s="296"/>
      <c r="AK8" s="300"/>
      <c r="AL8" s="300"/>
      <c r="AM8" s="300"/>
      <c r="AN8" s="300"/>
      <c r="AO8" s="297"/>
      <c r="AP8" s="297"/>
      <c r="AQ8" s="297"/>
      <c r="AR8" s="558"/>
      <c r="AS8" s="569"/>
      <c r="AT8" s="298"/>
      <c r="AU8" s="459"/>
      <c r="AV8" s="299"/>
      <c r="AW8" s="459"/>
      <c r="AX8" s="296"/>
      <c r="AY8" s="296"/>
      <c r="AZ8" s="296"/>
      <c r="BA8" s="300"/>
      <c r="BB8" s="300"/>
      <c r="BC8" s="300"/>
      <c r="BD8" s="300"/>
      <c r="BE8" s="558"/>
      <c r="BF8" s="331"/>
      <c r="BG8" s="298"/>
      <c r="BH8" s="459"/>
      <c r="BI8" s="299"/>
      <c r="BJ8" s="459"/>
      <c r="BK8" s="296"/>
      <c r="BL8" s="296"/>
      <c r="BM8" s="296"/>
      <c r="BN8" s="300"/>
      <c r="BO8" s="300"/>
      <c r="BP8" s="301"/>
      <c r="BQ8" s="301"/>
      <c r="BR8" s="337"/>
    </row>
    <row r="9" spans="1:70" ht="3" customHeight="1" hidden="1">
      <c r="A9" s="545"/>
      <c r="B9" s="33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  <c r="Q9" s="297"/>
      <c r="R9" s="296"/>
      <c r="S9" s="298"/>
      <c r="T9" s="296"/>
      <c r="U9" s="296"/>
      <c r="V9" s="296"/>
      <c r="W9" s="296"/>
      <c r="X9" s="296"/>
      <c r="Y9" s="296"/>
      <c r="Z9" s="296"/>
      <c r="AA9" s="297"/>
      <c r="AB9" s="342"/>
      <c r="AC9" s="346"/>
      <c r="AD9" s="298"/>
      <c r="AE9" s="296"/>
      <c r="AF9" s="299"/>
      <c r="AG9" s="296"/>
      <c r="AH9" s="296"/>
      <c r="AI9" s="296"/>
      <c r="AJ9" s="296"/>
      <c r="AK9" s="300"/>
      <c r="AL9" s="300"/>
      <c r="AM9" s="300"/>
      <c r="AN9" s="300"/>
      <c r="AO9" s="297"/>
      <c r="AP9" s="297"/>
      <c r="AQ9" s="297"/>
      <c r="AR9" s="558"/>
      <c r="AS9" s="569"/>
      <c r="AT9" s="298"/>
      <c r="AU9" s="296"/>
      <c r="AV9" s="299"/>
      <c r="AW9" s="296"/>
      <c r="AX9" s="296"/>
      <c r="AY9" s="296"/>
      <c r="AZ9" s="296"/>
      <c r="BA9" s="300"/>
      <c r="BB9" s="300"/>
      <c r="BC9" s="300"/>
      <c r="BD9" s="300"/>
      <c r="BE9" s="558"/>
      <c r="BF9" s="331"/>
      <c r="BG9" s="298"/>
      <c r="BH9" s="296"/>
      <c r="BI9" s="299"/>
      <c r="BJ9" s="296"/>
      <c r="BK9" s="296"/>
      <c r="BL9" s="296"/>
      <c r="BM9" s="296"/>
      <c r="BN9" s="300"/>
      <c r="BO9" s="300"/>
      <c r="BP9" s="301"/>
      <c r="BQ9" s="301"/>
      <c r="BR9" s="337"/>
    </row>
    <row r="10" spans="1:70" ht="13.5" customHeight="1" hidden="1">
      <c r="A10" s="577"/>
      <c r="B10" s="578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80"/>
      <c r="Q10" s="580"/>
      <c r="R10" s="579"/>
      <c r="S10" s="581"/>
      <c r="T10" s="579"/>
      <c r="U10" s="579"/>
      <c r="V10" s="579"/>
      <c r="W10" s="579"/>
      <c r="X10" s="579"/>
      <c r="Y10" s="579"/>
      <c r="Z10" s="579"/>
      <c r="AA10" s="580"/>
      <c r="AB10" s="582"/>
      <c r="AC10" s="583"/>
      <c r="AD10" s="581"/>
      <c r="AE10" s="579"/>
      <c r="AF10" s="584"/>
      <c r="AG10" s="579"/>
      <c r="AH10" s="579"/>
      <c r="AI10" s="579"/>
      <c r="AJ10" s="579"/>
      <c r="AK10" s="585"/>
      <c r="AL10" s="585"/>
      <c r="AM10" s="585"/>
      <c r="AN10" s="585"/>
      <c r="AO10" s="580"/>
      <c r="AP10" s="580"/>
      <c r="AQ10" s="580"/>
      <c r="AR10" s="586"/>
      <c r="AS10" s="587"/>
      <c r="AT10" s="581"/>
      <c r="AU10" s="579"/>
      <c r="AV10" s="584"/>
      <c r="AW10" s="579"/>
      <c r="AX10" s="579"/>
      <c r="AY10" s="579"/>
      <c r="AZ10" s="579"/>
      <c r="BA10" s="585"/>
      <c r="BB10" s="585"/>
      <c r="BC10" s="585"/>
      <c r="BD10" s="585"/>
      <c r="BE10" s="586"/>
      <c r="BF10" s="578"/>
      <c r="BG10" s="581"/>
      <c r="BH10" s="579"/>
      <c r="BI10" s="584"/>
      <c r="BJ10" s="579"/>
      <c r="BK10" s="579"/>
      <c r="BL10" s="579"/>
      <c r="BM10" s="579"/>
      <c r="BN10" s="585"/>
      <c r="BO10" s="585"/>
      <c r="BP10" s="588"/>
      <c r="BQ10" s="588"/>
      <c r="BR10" s="337"/>
    </row>
    <row r="11" spans="1:70" ht="13.5" thickBot="1">
      <c r="A11" s="593">
        <v>1</v>
      </c>
      <c r="B11" s="594">
        <v>2</v>
      </c>
      <c r="C11" s="595">
        <v>3</v>
      </c>
      <c r="D11" s="595">
        <v>4</v>
      </c>
      <c r="E11" s="595">
        <v>5</v>
      </c>
      <c r="F11" s="595">
        <v>6</v>
      </c>
      <c r="G11" s="595">
        <v>7</v>
      </c>
      <c r="H11" s="595">
        <v>8</v>
      </c>
      <c r="I11" s="595">
        <v>9</v>
      </c>
      <c r="J11" s="595">
        <v>10</v>
      </c>
      <c r="K11" s="595">
        <v>11</v>
      </c>
      <c r="L11" s="595">
        <v>12</v>
      </c>
      <c r="M11" s="595">
        <v>13</v>
      </c>
      <c r="N11" s="595">
        <v>14</v>
      </c>
      <c r="O11" s="595">
        <v>15</v>
      </c>
      <c r="P11" s="595">
        <v>16</v>
      </c>
      <c r="Q11" s="595">
        <v>17</v>
      </c>
      <c r="R11" s="595">
        <v>2</v>
      </c>
      <c r="S11" s="596">
        <v>3</v>
      </c>
      <c r="T11" s="595">
        <v>20</v>
      </c>
      <c r="U11" s="595">
        <v>21</v>
      </c>
      <c r="V11" s="595">
        <v>4</v>
      </c>
      <c r="W11" s="595">
        <v>5</v>
      </c>
      <c r="X11" s="595">
        <v>6</v>
      </c>
      <c r="Y11" s="595">
        <v>25</v>
      </c>
      <c r="Z11" s="595">
        <v>26</v>
      </c>
      <c r="AA11" s="595">
        <v>27</v>
      </c>
      <c r="AB11" s="597">
        <v>28</v>
      </c>
      <c r="AC11" s="598">
        <v>2</v>
      </c>
      <c r="AD11" s="596">
        <v>3</v>
      </c>
      <c r="AE11" s="595">
        <v>31</v>
      </c>
      <c r="AF11" s="599">
        <v>3</v>
      </c>
      <c r="AG11" s="595">
        <v>4</v>
      </c>
      <c r="AH11" s="595">
        <v>35</v>
      </c>
      <c r="AI11" s="595">
        <v>4</v>
      </c>
      <c r="AJ11" s="595">
        <v>5</v>
      </c>
      <c r="AK11" s="600">
        <v>11</v>
      </c>
      <c r="AL11" s="600">
        <v>39</v>
      </c>
      <c r="AM11" s="600">
        <v>40</v>
      </c>
      <c r="AN11" s="600">
        <v>41</v>
      </c>
      <c r="AO11" s="595">
        <v>12</v>
      </c>
      <c r="AP11" s="595">
        <v>43</v>
      </c>
      <c r="AQ11" s="595">
        <v>44</v>
      </c>
      <c r="AR11" s="601">
        <v>45</v>
      </c>
      <c r="AS11" s="602">
        <v>6</v>
      </c>
      <c r="AT11" s="596">
        <v>7</v>
      </c>
      <c r="AU11" s="595">
        <v>31</v>
      </c>
      <c r="AV11" s="599">
        <v>7</v>
      </c>
      <c r="AW11" s="595">
        <v>8</v>
      </c>
      <c r="AX11" s="595">
        <v>35</v>
      </c>
      <c r="AY11" s="595">
        <v>8</v>
      </c>
      <c r="AZ11" s="595">
        <v>9</v>
      </c>
      <c r="BA11" s="600">
        <v>10</v>
      </c>
      <c r="BB11" s="600">
        <v>39</v>
      </c>
      <c r="BC11" s="600">
        <v>40</v>
      </c>
      <c r="BD11" s="600">
        <v>41</v>
      </c>
      <c r="BE11" s="601">
        <v>11</v>
      </c>
      <c r="BF11" s="594">
        <v>12</v>
      </c>
      <c r="BG11" s="596">
        <v>13</v>
      </c>
      <c r="BH11" s="595">
        <v>14</v>
      </c>
      <c r="BI11" s="599">
        <v>13</v>
      </c>
      <c r="BJ11" s="595">
        <v>14</v>
      </c>
      <c r="BK11" s="595">
        <v>35</v>
      </c>
      <c r="BL11" s="595">
        <v>15</v>
      </c>
      <c r="BM11" s="595">
        <v>15</v>
      </c>
      <c r="BN11" s="600">
        <v>16</v>
      </c>
      <c r="BO11" s="600">
        <v>17</v>
      </c>
      <c r="BP11" s="603">
        <v>18</v>
      </c>
      <c r="BQ11" s="603">
        <v>19</v>
      </c>
      <c r="BR11" s="338">
        <v>18</v>
      </c>
    </row>
    <row r="12" spans="1:70" ht="21" customHeight="1">
      <c r="A12" s="589" t="s">
        <v>46</v>
      </c>
      <c r="B12" s="411">
        <f>B13+B15+B18</f>
        <v>74884</v>
      </c>
      <c r="C12" s="409">
        <f>C13+C15+C18</f>
        <v>75835</v>
      </c>
      <c r="D12" s="409">
        <f>C12/B12*100</f>
        <v>101.26996421131349</v>
      </c>
      <c r="E12" s="418">
        <f>C12/C$38*100</f>
        <v>22.65516705702404</v>
      </c>
      <c r="F12" s="409">
        <f>F13+F15+F18</f>
        <v>65662</v>
      </c>
      <c r="G12" s="409">
        <f>G13+G15+G18</f>
        <v>64664</v>
      </c>
      <c r="H12" s="409">
        <f>G12/F12*100</f>
        <v>98.48009503213426</v>
      </c>
      <c r="I12" s="418">
        <f>G12/G$38*100</f>
        <v>19.134417924757212</v>
      </c>
      <c r="J12" s="409">
        <f>J13+J15+J18</f>
        <v>77476</v>
      </c>
      <c r="K12" s="409">
        <f>K13+K15+K18</f>
        <v>69865.68937000001</v>
      </c>
      <c r="L12" s="409">
        <f>K12/J12*100</f>
        <v>90.17720244979091</v>
      </c>
      <c r="M12" s="408">
        <f>K12/K$38*100</f>
        <v>19.19756668645333</v>
      </c>
      <c r="N12" s="417">
        <f>K12-C12</f>
        <v>-5969.310629999993</v>
      </c>
      <c r="O12" s="417">
        <f>K12-G12</f>
        <v>5201.689370000007</v>
      </c>
      <c r="P12" s="414">
        <f>K12/C12</f>
        <v>0.9212855458561351</v>
      </c>
      <c r="Q12" s="414">
        <f>K12/G12</f>
        <v>1.0804418126005197</v>
      </c>
      <c r="R12" s="409">
        <f>R13+R15+R18</f>
        <v>83610.5</v>
      </c>
      <c r="S12" s="409">
        <f>S13+S15+S18</f>
        <v>17368.0494</v>
      </c>
      <c r="T12" s="409">
        <f>T13+T15+T18</f>
        <v>39633.49547</v>
      </c>
      <c r="U12" s="409">
        <f>U13+U15+U18</f>
        <v>57871.44086</v>
      </c>
      <c r="V12" s="409">
        <f>V13+V15+V18</f>
        <v>78989.04999999999</v>
      </c>
      <c r="W12" s="409">
        <f>V12/R12*100</f>
        <v>94.47264398610221</v>
      </c>
      <c r="X12" s="408">
        <f>V12/V$38*100</f>
        <v>25.693189876714186</v>
      </c>
      <c r="Y12" s="409">
        <f>V12-G12</f>
        <v>14325.049999999988</v>
      </c>
      <c r="Z12" s="409">
        <f>V12-K12</f>
        <v>9123.360629999981</v>
      </c>
      <c r="AA12" s="414">
        <f>V12/G12</f>
        <v>1.2215305270320425</v>
      </c>
      <c r="AB12" s="416">
        <f>V12/K12</f>
        <v>1.1305842783813926</v>
      </c>
      <c r="AC12" s="415">
        <f>AC13+AC14+AC15+AC16+AC17+AC18</f>
        <v>23790.81887</v>
      </c>
      <c r="AD12" s="409">
        <f>AD13+AD15+AD18</f>
        <v>738.92058</v>
      </c>
      <c r="AE12" s="412">
        <f>AD12/AC12</f>
        <v>0.03105906459284476</v>
      </c>
      <c r="AF12" s="413">
        <f>AF13+AF14+AF15+AF16+AF17+AF18</f>
        <v>12733.68753</v>
      </c>
      <c r="AG12" s="412">
        <f aca="true" t="shared" si="0" ref="AG12:AG26">AF12/AC12</f>
        <v>0.5352353611525772</v>
      </c>
      <c r="AH12" s="409">
        <f>AH13+AH15+AH18</f>
        <v>0</v>
      </c>
      <c r="AI12" s="412">
        <f>AD12/AC12</f>
        <v>0.03105906459284476</v>
      </c>
      <c r="AJ12" s="408">
        <f aca="true" t="shared" si="1" ref="AJ12:AJ38">AF12/AF$38*100</f>
        <v>34.95051885815215</v>
      </c>
      <c r="AK12" s="409">
        <f>AD12-S12</f>
        <v>-16629.128819999998</v>
      </c>
      <c r="AL12" s="409">
        <f>AK12-T12</f>
        <v>-56262.62429</v>
      </c>
      <c r="AM12" s="409"/>
      <c r="AN12" s="409"/>
      <c r="AO12" s="414">
        <f>AD12/S12</f>
        <v>0.04254482256366682</v>
      </c>
      <c r="AP12" s="414"/>
      <c r="AQ12" s="414"/>
      <c r="AR12" s="590">
        <f>AH12/V12</f>
        <v>0</v>
      </c>
      <c r="AS12" s="591">
        <f>AS13+AS14+AS15+AS16+AS17+AS18</f>
        <v>24395.45</v>
      </c>
      <c r="AT12" s="409">
        <f>AT13+AT15+AT18</f>
        <v>907</v>
      </c>
      <c r="AU12" s="412">
        <f>AT12/AS12</f>
        <v>0.037179064128761714</v>
      </c>
      <c r="AV12" s="413">
        <f>AV13+AV14+AV15+AV16+AV17+AV18</f>
        <v>17486.50343</v>
      </c>
      <c r="AW12" s="412">
        <f aca="true" t="shared" si="2" ref="AW12:AW27">AV12/AS12</f>
        <v>0.7167936410273227</v>
      </c>
      <c r="AX12" s="409">
        <f>AX13+AX15+AX18</f>
        <v>0</v>
      </c>
      <c r="AY12" s="412">
        <f>AT12/AS12</f>
        <v>0.037179064128761714</v>
      </c>
      <c r="AZ12" s="408">
        <f aca="true" t="shared" si="3" ref="AZ12:AZ38">AV12/AV$38*100</f>
        <v>28.23133660489845</v>
      </c>
      <c r="BA12" s="409">
        <f aca="true" t="shared" si="4" ref="BA12:BA39">AV12-AF12</f>
        <v>4752.815900000001</v>
      </c>
      <c r="BB12" s="409">
        <f>BA12-AJ12</f>
        <v>4717.865381141849</v>
      </c>
      <c r="BC12" s="409"/>
      <c r="BD12" s="409"/>
      <c r="BE12" s="590">
        <f aca="true" t="shared" si="5" ref="BE12:BE27">AV12/AF12</f>
        <v>1.3732474107600472</v>
      </c>
      <c r="BF12" s="411">
        <f>BF13+BF14+BF15+BF16+BF17+BF18</f>
        <v>28952.37</v>
      </c>
      <c r="BG12" s="409">
        <f>BG13+BG15+BG18</f>
        <v>1025.44437</v>
      </c>
      <c r="BH12" s="412">
        <f>BG12/BF12</f>
        <v>0.035418322230615314</v>
      </c>
      <c r="BI12" s="413">
        <f>BI13+BI14+BI15+BI16+BI17+BI18</f>
        <v>18803.90566</v>
      </c>
      <c r="BJ12" s="412">
        <f aca="true" t="shared" si="6" ref="BJ12:BJ27">BI12/BF12</f>
        <v>0.6494772503943547</v>
      </c>
      <c r="BK12" s="409">
        <f>BK13+BK15+BK18</f>
        <v>0</v>
      </c>
      <c r="BL12" s="407">
        <f>BG12/BF12</f>
        <v>0.035418322230615314</v>
      </c>
      <c r="BM12" s="408">
        <f aca="true" t="shared" si="7" ref="BM12:BM38">BI12/BI$38*100</f>
        <v>32.209292285890335</v>
      </c>
      <c r="BN12" s="409">
        <f aca="true" t="shared" si="8" ref="BN12:BN39">BI12-AF12</f>
        <v>6070.218130000001</v>
      </c>
      <c r="BO12" s="592">
        <f aca="true" t="shared" si="9" ref="BO12:BO36">BI12/AF12</f>
        <v>1.4767054410357439</v>
      </c>
      <c r="BP12" s="409">
        <f aca="true" t="shared" si="10" ref="BP12:BP39">BI12-AV12</f>
        <v>1317.4022299999997</v>
      </c>
      <c r="BQ12" s="410">
        <f aca="true" t="shared" si="11" ref="BQ12:BQ36">BI12/AV12</f>
        <v>1.0753382307259811</v>
      </c>
      <c r="BR12" s="402" t="e">
        <f>BG12/AQ12</f>
        <v>#DIV/0!</v>
      </c>
    </row>
    <row r="13" spans="1:70" ht="22.5" customHeight="1">
      <c r="A13" s="547" t="s">
        <v>47</v>
      </c>
      <c r="B13" s="334">
        <v>62980</v>
      </c>
      <c r="C13" s="317">
        <v>64012</v>
      </c>
      <c r="D13" s="317">
        <f>C13/B13*100</f>
        <v>101.63861543347095</v>
      </c>
      <c r="E13" s="318">
        <f>C13/C$38*100</f>
        <v>19.123129869509107</v>
      </c>
      <c r="F13" s="317">
        <v>53155</v>
      </c>
      <c r="G13" s="317">
        <v>52188</v>
      </c>
      <c r="H13" s="317">
        <f>G13/F13*100</f>
        <v>98.180792023328</v>
      </c>
      <c r="I13" s="318">
        <f>G13/G$38*100</f>
        <v>15.442703863930923</v>
      </c>
      <c r="J13" s="317">
        <v>63779</v>
      </c>
      <c r="K13" s="317">
        <v>56128.11841</v>
      </c>
      <c r="L13" s="317">
        <f>K13/J13*100</f>
        <v>88.00407408394612</v>
      </c>
      <c r="M13" s="319">
        <f>K13/K$38*100</f>
        <v>15.422781996105336</v>
      </c>
      <c r="N13" s="320">
        <f>K13-C13</f>
        <v>-7883.881589999997</v>
      </c>
      <c r="O13" s="320">
        <f>K13-G13</f>
        <v>3940.1184100000028</v>
      </c>
      <c r="P13" s="321">
        <f>K13/C13</f>
        <v>0.8768374431356621</v>
      </c>
      <c r="Q13" s="321">
        <f>K13/G13</f>
        <v>1.0754985515827393</v>
      </c>
      <c r="R13" s="317">
        <v>71642</v>
      </c>
      <c r="S13" s="322">
        <v>14610.95934</v>
      </c>
      <c r="T13" s="317">
        <v>33791.6434</v>
      </c>
      <c r="U13" s="317">
        <v>49003.67068</v>
      </c>
      <c r="V13" s="317">
        <v>67090.54</v>
      </c>
      <c r="W13" s="317">
        <f>V13/R13*100</f>
        <v>93.64693894642807</v>
      </c>
      <c r="X13" s="319">
        <f>V13/V$38*100</f>
        <v>21.822898023856318</v>
      </c>
      <c r="Y13" s="317">
        <f>V13-G13</f>
        <v>14902.539999999994</v>
      </c>
      <c r="Z13" s="317">
        <f>V13-K13</f>
        <v>10962.42158999999</v>
      </c>
      <c r="AA13" s="321">
        <f>V13/G13</f>
        <v>1.28555491683912</v>
      </c>
      <c r="AB13" s="345">
        <f>V13/K13</f>
        <v>1.1953106909788531</v>
      </c>
      <c r="AC13" s="334">
        <v>14654</v>
      </c>
      <c r="AD13" s="322"/>
      <c r="AE13" s="323"/>
      <c r="AF13" s="324">
        <v>9671.85146</v>
      </c>
      <c r="AG13" s="323">
        <f t="shared" si="0"/>
        <v>0.6600144301897093</v>
      </c>
      <c r="AH13" s="317"/>
      <c r="AI13" s="323">
        <f>AD13/AC13</f>
        <v>0</v>
      </c>
      <c r="AJ13" s="422">
        <f t="shared" si="1"/>
        <v>26.54660922451397</v>
      </c>
      <c r="AK13" s="419">
        <f>AD13-S13</f>
        <v>-14610.95934</v>
      </c>
      <c r="AL13" s="326">
        <f>AK13-T13</f>
        <v>-48402.60274</v>
      </c>
      <c r="AM13" s="326"/>
      <c r="AN13" s="326"/>
      <c r="AO13" s="321">
        <f>AD13/S13</f>
        <v>0</v>
      </c>
      <c r="AP13" s="321"/>
      <c r="AQ13" s="321"/>
      <c r="AR13" s="560">
        <f>AH13/V13</f>
        <v>0</v>
      </c>
      <c r="AS13" s="570">
        <v>15460</v>
      </c>
      <c r="AT13" s="322"/>
      <c r="AU13" s="323"/>
      <c r="AV13" s="324">
        <v>11306.94309</v>
      </c>
      <c r="AW13" s="323">
        <f t="shared" si="2"/>
        <v>0.7313675996119017</v>
      </c>
      <c r="AX13" s="317"/>
      <c r="AY13" s="323">
        <f>AT13/AS13</f>
        <v>0</v>
      </c>
      <c r="AZ13" s="319">
        <f t="shared" si="3"/>
        <v>18.25465666272543</v>
      </c>
      <c r="BA13" s="326">
        <f t="shared" si="4"/>
        <v>1635.0916300000008</v>
      </c>
      <c r="BB13" s="326">
        <f>BA13-AJ13</f>
        <v>1608.5450207754868</v>
      </c>
      <c r="BC13" s="326"/>
      <c r="BD13" s="326"/>
      <c r="BE13" s="560">
        <f t="shared" si="5"/>
        <v>1.1690567350793455</v>
      </c>
      <c r="BF13" s="334">
        <v>17560</v>
      </c>
      <c r="BG13" s="322"/>
      <c r="BH13" s="323"/>
      <c r="BI13" s="324">
        <v>12186.55078</v>
      </c>
      <c r="BJ13" s="323">
        <f t="shared" si="6"/>
        <v>0.6939949191343964</v>
      </c>
      <c r="BK13" s="317"/>
      <c r="BL13" s="327">
        <f>BG13/BF13</f>
        <v>0</v>
      </c>
      <c r="BM13" s="319">
        <f t="shared" si="7"/>
        <v>20.87439615615817</v>
      </c>
      <c r="BN13" s="326">
        <f t="shared" si="8"/>
        <v>2514.6993199999997</v>
      </c>
      <c r="BO13" s="328">
        <f t="shared" si="9"/>
        <v>1.2600018549085534</v>
      </c>
      <c r="BP13" s="329">
        <f t="shared" si="10"/>
        <v>879.6076899999989</v>
      </c>
      <c r="BQ13" s="330">
        <f t="shared" si="11"/>
        <v>1.0777935895669215</v>
      </c>
      <c r="BR13" s="340" t="e">
        <f>BG13/AQ13</f>
        <v>#DIV/0!</v>
      </c>
    </row>
    <row r="14" spans="1:70" ht="22.5" customHeight="1">
      <c r="A14" s="547" t="s">
        <v>48</v>
      </c>
      <c r="B14" s="334"/>
      <c r="C14" s="317"/>
      <c r="D14" s="317"/>
      <c r="E14" s="318"/>
      <c r="F14" s="317"/>
      <c r="G14" s="317"/>
      <c r="H14" s="317"/>
      <c r="I14" s="318"/>
      <c r="J14" s="317"/>
      <c r="K14" s="317"/>
      <c r="L14" s="317"/>
      <c r="M14" s="319"/>
      <c r="N14" s="320"/>
      <c r="O14" s="320"/>
      <c r="P14" s="321"/>
      <c r="Q14" s="321"/>
      <c r="R14" s="317"/>
      <c r="S14" s="322"/>
      <c r="T14" s="317"/>
      <c r="U14" s="317"/>
      <c r="V14" s="317"/>
      <c r="W14" s="317"/>
      <c r="X14" s="319"/>
      <c r="Y14" s="317"/>
      <c r="Z14" s="317"/>
      <c r="AA14" s="321"/>
      <c r="AB14" s="345"/>
      <c r="AC14" s="334">
        <v>2840.81887</v>
      </c>
      <c r="AD14" s="322"/>
      <c r="AE14" s="323"/>
      <c r="AF14" s="324">
        <v>1874.46426</v>
      </c>
      <c r="AG14" s="323">
        <f t="shared" si="0"/>
        <v>0.6598323743181838</v>
      </c>
      <c r="AH14" s="317"/>
      <c r="AI14" s="323"/>
      <c r="AJ14" s="422">
        <f t="shared" si="1"/>
        <v>5.144896033746339</v>
      </c>
      <c r="AK14" s="419"/>
      <c r="AL14" s="326"/>
      <c r="AM14" s="326"/>
      <c r="AN14" s="326"/>
      <c r="AO14" s="321"/>
      <c r="AP14" s="321"/>
      <c r="AQ14" s="321"/>
      <c r="AR14" s="560"/>
      <c r="AS14" s="570">
        <v>2677.45</v>
      </c>
      <c r="AT14" s="322"/>
      <c r="AU14" s="323"/>
      <c r="AV14" s="324">
        <v>1985.42587</v>
      </c>
      <c r="AW14" s="323">
        <f t="shared" si="2"/>
        <v>0.7415361145866404</v>
      </c>
      <c r="AX14" s="317"/>
      <c r="AY14" s="323"/>
      <c r="AZ14" s="319">
        <f t="shared" si="3"/>
        <v>3.2053993106409924</v>
      </c>
      <c r="BA14" s="326">
        <f t="shared" si="4"/>
        <v>110.96161000000006</v>
      </c>
      <c r="BB14" s="326"/>
      <c r="BC14" s="326"/>
      <c r="BD14" s="326"/>
      <c r="BE14" s="560">
        <f t="shared" si="5"/>
        <v>1.0591964394135742</v>
      </c>
      <c r="BF14" s="334">
        <v>4401.37</v>
      </c>
      <c r="BG14" s="322"/>
      <c r="BH14" s="323"/>
      <c r="BI14" s="324">
        <v>3786.15593</v>
      </c>
      <c r="BJ14" s="323">
        <f t="shared" si="6"/>
        <v>0.8602221421966342</v>
      </c>
      <c r="BK14" s="317"/>
      <c r="BL14" s="327"/>
      <c r="BM14" s="319">
        <f t="shared" si="7"/>
        <v>6.485323059705615</v>
      </c>
      <c r="BN14" s="326">
        <f t="shared" si="8"/>
        <v>1911.69167</v>
      </c>
      <c r="BO14" s="328">
        <f t="shared" si="9"/>
        <v>2.019860293308553</v>
      </c>
      <c r="BP14" s="329">
        <f t="shared" si="10"/>
        <v>1800.7300599999999</v>
      </c>
      <c r="BQ14" s="330">
        <f t="shared" si="11"/>
        <v>1.9069742100217522</v>
      </c>
      <c r="BR14" s="340"/>
    </row>
    <row r="15" spans="1:70" ht="21" customHeight="1" hidden="1">
      <c r="A15" s="547" t="s">
        <v>49</v>
      </c>
      <c r="B15" s="334">
        <v>9853</v>
      </c>
      <c r="C15" s="317">
        <v>9741</v>
      </c>
      <c r="D15" s="317">
        <f>C15/B15*100</f>
        <v>98.86329036841572</v>
      </c>
      <c r="E15" s="318">
        <f>C15/C$38*100</f>
        <v>2.9100544907031214</v>
      </c>
      <c r="F15" s="317">
        <v>10422</v>
      </c>
      <c r="G15" s="317">
        <v>10412</v>
      </c>
      <c r="H15" s="317">
        <f>G15/F15*100</f>
        <v>99.90404912684706</v>
      </c>
      <c r="I15" s="318">
        <f>G15/G$38*100</f>
        <v>3.080965598054127</v>
      </c>
      <c r="J15" s="317">
        <v>10766</v>
      </c>
      <c r="K15" s="317">
        <v>10779.78116</v>
      </c>
      <c r="L15" s="317">
        <f>K15/J15*100</f>
        <v>100.12800631618057</v>
      </c>
      <c r="M15" s="319">
        <f>K15/K$38*100</f>
        <v>2.9620486042657546</v>
      </c>
      <c r="N15" s="320">
        <f>K15-C15</f>
        <v>1038.7811600000005</v>
      </c>
      <c r="O15" s="320">
        <f>K15-G15</f>
        <v>367.78116000000045</v>
      </c>
      <c r="P15" s="321">
        <f>K15/C15</f>
        <v>1.1066400944461554</v>
      </c>
      <c r="Q15" s="321">
        <f>K15/G15</f>
        <v>1.0353228159815597</v>
      </c>
      <c r="R15" s="317">
        <v>10067</v>
      </c>
      <c r="S15" s="322">
        <v>2485.0504</v>
      </c>
      <c r="T15" s="317">
        <v>5034.82685</v>
      </c>
      <c r="U15" s="317">
        <v>7402.8722</v>
      </c>
      <c r="V15" s="317">
        <v>10101.81</v>
      </c>
      <c r="W15" s="317">
        <f>V15/R15*100</f>
        <v>100.3457832522102</v>
      </c>
      <c r="X15" s="319">
        <f>V15/V$38*100</f>
        <v>3.285869654445649</v>
      </c>
      <c r="Y15" s="317">
        <f>V15-G15</f>
        <v>-310.1900000000005</v>
      </c>
      <c r="Z15" s="317">
        <f>V15-K15</f>
        <v>-677.971160000001</v>
      </c>
      <c r="AA15" s="321">
        <f>V15/G15</f>
        <v>0.9702084133691894</v>
      </c>
      <c r="AB15" s="345">
        <f>V15/K15</f>
        <v>0.9371071499562798</v>
      </c>
      <c r="AC15" s="334">
        <v>0</v>
      </c>
      <c r="AD15" s="322"/>
      <c r="AE15" s="323"/>
      <c r="AF15" s="324">
        <v>0</v>
      </c>
      <c r="AG15" s="323" t="e">
        <f t="shared" si="0"/>
        <v>#DIV/0!</v>
      </c>
      <c r="AH15" s="317"/>
      <c r="AI15" s="323" t="e">
        <f>AD15/AC15</f>
        <v>#DIV/0!</v>
      </c>
      <c r="AJ15" s="422">
        <f t="shared" si="1"/>
        <v>0</v>
      </c>
      <c r="AK15" s="419">
        <f>AD15-S15</f>
        <v>-2485.0504</v>
      </c>
      <c r="AL15" s="326">
        <f>AK15-T15</f>
        <v>-7519.8772500000005</v>
      </c>
      <c r="AM15" s="326"/>
      <c r="AN15" s="326"/>
      <c r="AO15" s="321">
        <f>AD15/S15</f>
        <v>0</v>
      </c>
      <c r="AP15" s="321"/>
      <c r="AQ15" s="321"/>
      <c r="AR15" s="560">
        <f>AH15/V15</f>
        <v>0</v>
      </c>
      <c r="AS15" s="570">
        <v>0</v>
      </c>
      <c r="AT15" s="322"/>
      <c r="AU15" s="323"/>
      <c r="AV15" s="324">
        <v>0</v>
      </c>
      <c r="AW15" s="323" t="e">
        <f t="shared" si="2"/>
        <v>#DIV/0!</v>
      </c>
      <c r="AX15" s="317"/>
      <c r="AY15" s="323" t="e">
        <f>AT15/AS15</f>
        <v>#DIV/0!</v>
      </c>
      <c r="AZ15" s="319">
        <f t="shared" si="3"/>
        <v>0</v>
      </c>
      <c r="BA15" s="326">
        <f t="shared" si="4"/>
        <v>0</v>
      </c>
      <c r="BB15" s="326">
        <f>BA15-AJ15</f>
        <v>0</v>
      </c>
      <c r="BC15" s="326"/>
      <c r="BD15" s="326"/>
      <c r="BE15" s="560" t="e">
        <f t="shared" si="5"/>
        <v>#DIV/0!</v>
      </c>
      <c r="BF15" s="334"/>
      <c r="BG15" s="322"/>
      <c r="BH15" s="323"/>
      <c r="BI15" s="324"/>
      <c r="BJ15" s="323"/>
      <c r="BK15" s="317"/>
      <c r="BL15" s="327" t="e">
        <f>BG15/BF15</f>
        <v>#DIV/0!</v>
      </c>
      <c r="BM15" s="319">
        <f t="shared" si="7"/>
        <v>0</v>
      </c>
      <c r="BN15" s="326">
        <f t="shared" si="8"/>
        <v>0</v>
      </c>
      <c r="BO15" s="328" t="e">
        <f t="shared" si="9"/>
        <v>#DIV/0!</v>
      </c>
      <c r="BP15" s="329">
        <f t="shared" si="10"/>
        <v>0</v>
      </c>
      <c r="BQ15" s="330" t="e">
        <f t="shared" si="11"/>
        <v>#DIV/0!</v>
      </c>
      <c r="BR15" s="340" t="e">
        <f>BG15/AQ15</f>
        <v>#DIV/0!</v>
      </c>
    </row>
    <row r="16" spans="1:70" ht="21" customHeight="1">
      <c r="A16" s="547" t="s">
        <v>50</v>
      </c>
      <c r="B16" s="334"/>
      <c r="C16" s="317"/>
      <c r="D16" s="317"/>
      <c r="E16" s="318"/>
      <c r="F16" s="317"/>
      <c r="G16" s="317"/>
      <c r="H16" s="317"/>
      <c r="I16" s="318"/>
      <c r="J16" s="317"/>
      <c r="K16" s="317"/>
      <c r="L16" s="317"/>
      <c r="M16" s="319"/>
      <c r="N16" s="320"/>
      <c r="O16" s="320"/>
      <c r="P16" s="321"/>
      <c r="Q16" s="321"/>
      <c r="R16" s="317"/>
      <c r="S16" s="322"/>
      <c r="T16" s="317"/>
      <c r="U16" s="317"/>
      <c r="V16" s="317"/>
      <c r="W16" s="317"/>
      <c r="X16" s="319"/>
      <c r="Y16" s="317"/>
      <c r="Z16" s="317"/>
      <c r="AA16" s="321"/>
      <c r="AB16" s="345"/>
      <c r="AC16" s="334">
        <v>1864</v>
      </c>
      <c r="AD16" s="322"/>
      <c r="AE16" s="323"/>
      <c r="AF16" s="324">
        <v>546.28753</v>
      </c>
      <c r="AG16" s="323">
        <f t="shared" si="0"/>
        <v>0.2930727092274678</v>
      </c>
      <c r="AH16" s="317"/>
      <c r="AI16" s="323"/>
      <c r="AJ16" s="422">
        <f t="shared" si="1"/>
        <v>1.4994111151428857</v>
      </c>
      <c r="AK16" s="419"/>
      <c r="AL16" s="326"/>
      <c r="AM16" s="326"/>
      <c r="AN16" s="326"/>
      <c r="AO16" s="321"/>
      <c r="AP16" s="321"/>
      <c r="AQ16" s="321"/>
      <c r="AR16" s="560"/>
      <c r="AS16" s="570">
        <v>2524</v>
      </c>
      <c r="AT16" s="322"/>
      <c r="AU16" s="323"/>
      <c r="AV16" s="324">
        <v>848.23327</v>
      </c>
      <c r="AW16" s="323">
        <f t="shared" si="2"/>
        <v>0.33606706418383514</v>
      </c>
      <c r="AX16" s="317"/>
      <c r="AY16" s="323"/>
      <c r="AZ16" s="319">
        <f t="shared" si="3"/>
        <v>1.369442385134608</v>
      </c>
      <c r="BA16" s="326">
        <f t="shared" si="4"/>
        <v>301.94574</v>
      </c>
      <c r="BB16" s="326"/>
      <c r="BC16" s="326"/>
      <c r="BD16" s="326"/>
      <c r="BE16" s="560">
        <f t="shared" si="5"/>
        <v>1.5527231053580888</v>
      </c>
      <c r="BF16" s="334">
        <v>2606</v>
      </c>
      <c r="BG16" s="322"/>
      <c r="BH16" s="323"/>
      <c r="BI16" s="324">
        <v>444.72823</v>
      </c>
      <c r="BJ16" s="323">
        <f t="shared" si="6"/>
        <v>0.17065549884881043</v>
      </c>
      <c r="BK16" s="317"/>
      <c r="BL16" s="327"/>
      <c r="BM16" s="319">
        <f t="shared" si="7"/>
        <v>0.7617769311791295</v>
      </c>
      <c r="BN16" s="326">
        <f t="shared" si="8"/>
        <v>-101.55929999999995</v>
      </c>
      <c r="BO16" s="328">
        <f t="shared" si="9"/>
        <v>0.8140918574509655</v>
      </c>
      <c r="BP16" s="329">
        <f t="shared" si="10"/>
        <v>-403.50503999999995</v>
      </c>
      <c r="BQ16" s="330">
        <f t="shared" si="11"/>
        <v>0.5242994418268928</v>
      </c>
      <c r="BR16" s="340"/>
    </row>
    <row r="17" spans="1:70" ht="21" customHeight="1">
      <c r="A17" s="547" t="s">
        <v>51</v>
      </c>
      <c r="B17" s="334"/>
      <c r="C17" s="317"/>
      <c r="D17" s="317"/>
      <c r="E17" s="318"/>
      <c r="F17" s="317"/>
      <c r="G17" s="317"/>
      <c r="H17" s="317"/>
      <c r="I17" s="318"/>
      <c r="J17" s="317"/>
      <c r="K17" s="317"/>
      <c r="L17" s="317"/>
      <c r="M17" s="319"/>
      <c r="N17" s="320"/>
      <c r="O17" s="320"/>
      <c r="P17" s="321"/>
      <c r="Q17" s="321"/>
      <c r="R17" s="317"/>
      <c r="S17" s="322"/>
      <c r="T17" s="317"/>
      <c r="U17" s="317"/>
      <c r="V17" s="317"/>
      <c r="W17" s="317"/>
      <c r="X17" s="319"/>
      <c r="Y17" s="317"/>
      <c r="Z17" s="317"/>
      <c r="AA17" s="321"/>
      <c r="AB17" s="345"/>
      <c r="AC17" s="334">
        <v>4432</v>
      </c>
      <c r="AD17" s="322"/>
      <c r="AE17" s="323"/>
      <c r="AF17" s="324">
        <v>641.08428</v>
      </c>
      <c r="AG17" s="323">
        <f t="shared" si="0"/>
        <v>0.14464898014440433</v>
      </c>
      <c r="AH17" s="317"/>
      <c r="AI17" s="323"/>
      <c r="AJ17" s="422">
        <f t="shared" si="1"/>
        <v>1.759602484748964</v>
      </c>
      <c r="AK17" s="419"/>
      <c r="AL17" s="326"/>
      <c r="AM17" s="326"/>
      <c r="AN17" s="326"/>
      <c r="AO17" s="321"/>
      <c r="AP17" s="321"/>
      <c r="AQ17" s="321"/>
      <c r="AR17" s="560"/>
      <c r="AS17" s="570">
        <v>3734</v>
      </c>
      <c r="AT17" s="322"/>
      <c r="AU17" s="323"/>
      <c r="AV17" s="324">
        <f>3376.78263-30.88143</f>
        <v>3345.9012000000002</v>
      </c>
      <c r="AW17" s="323">
        <f t="shared" si="2"/>
        <v>0.8960635243706482</v>
      </c>
      <c r="AX17" s="317"/>
      <c r="AY17" s="323"/>
      <c r="AZ17" s="319">
        <f t="shared" si="3"/>
        <v>5.401838246397419</v>
      </c>
      <c r="BA17" s="326">
        <f t="shared" si="4"/>
        <v>2704.81692</v>
      </c>
      <c r="BB17" s="326"/>
      <c r="BC17" s="326"/>
      <c r="BD17" s="326"/>
      <c r="BE17" s="560">
        <f t="shared" si="5"/>
        <v>5.219128442831261</v>
      </c>
      <c r="BF17" s="334">
        <v>4385</v>
      </c>
      <c r="BG17" s="322"/>
      <c r="BH17" s="323"/>
      <c r="BI17" s="324">
        <f>2389.64059-3.16987</f>
        <v>2386.47072</v>
      </c>
      <c r="BJ17" s="323">
        <f t="shared" si="6"/>
        <v>0.5442350558722918</v>
      </c>
      <c r="BK17" s="317"/>
      <c r="BL17" s="327"/>
      <c r="BM17" s="319">
        <f t="shared" si="7"/>
        <v>4.08779613884742</v>
      </c>
      <c r="BN17" s="326">
        <f t="shared" si="8"/>
        <v>1745.3864399999998</v>
      </c>
      <c r="BO17" s="328">
        <f t="shared" si="9"/>
        <v>3.7225537958909234</v>
      </c>
      <c r="BP17" s="329">
        <f t="shared" si="10"/>
        <v>-959.4304800000004</v>
      </c>
      <c r="BQ17" s="330">
        <f t="shared" si="11"/>
        <v>0.7132519991923251</v>
      </c>
      <c r="BR17" s="340"/>
    </row>
    <row r="18" spans="1:70" ht="18.75" customHeight="1" hidden="1">
      <c r="A18" s="547" t="s">
        <v>52</v>
      </c>
      <c r="B18" s="334">
        <v>2051</v>
      </c>
      <c r="C18" s="317">
        <v>2082</v>
      </c>
      <c r="D18" s="317">
        <f>C18/B18*100</f>
        <v>101.51145782545099</v>
      </c>
      <c r="E18" s="318">
        <f aca="true" t="shared" si="12" ref="E18:E24">C18/C$38*100</f>
        <v>0.6219826968118158</v>
      </c>
      <c r="F18" s="317">
        <v>2085</v>
      </c>
      <c r="G18" s="317">
        <v>2064</v>
      </c>
      <c r="H18" s="317">
        <f>G18/F18*100</f>
        <v>98.99280575539568</v>
      </c>
      <c r="I18" s="318">
        <f aca="true" t="shared" si="13" ref="I18:I24">G18/G$38*100</f>
        <v>0.6107484627721589</v>
      </c>
      <c r="J18" s="317">
        <v>2931</v>
      </c>
      <c r="K18" s="317">
        <v>2957.7898</v>
      </c>
      <c r="L18" s="317">
        <f>K18/J18*100</f>
        <v>100.9140156943023</v>
      </c>
      <c r="M18" s="319">
        <f aca="true" t="shared" si="14" ref="M18:M24">K18/K$38*100</f>
        <v>0.8127360860822416</v>
      </c>
      <c r="N18" s="320">
        <f aca="true" t="shared" si="15" ref="N18:N24">K18-C18</f>
        <v>875.7898</v>
      </c>
      <c r="O18" s="320">
        <f aca="true" t="shared" si="16" ref="O18:O24">K18-G18</f>
        <v>893.7898</v>
      </c>
      <c r="P18" s="321">
        <f>K18/C18</f>
        <v>1.4206483189241115</v>
      </c>
      <c r="Q18" s="321">
        <f>K18/G18</f>
        <v>1.4330376937984497</v>
      </c>
      <c r="R18" s="317">
        <v>1901.5</v>
      </c>
      <c r="S18" s="322">
        <v>272.03966</v>
      </c>
      <c r="T18" s="317">
        <v>807.02522</v>
      </c>
      <c r="U18" s="317">
        <v>1464.89798</v>
      </c>
      <c r="V18" s="317">
        <v>1796.7</v>
      </c>
      <c r="W18" s="317">
        <f>V18/R18*100</f>
        <v>94.48856166184592</v>
      </c>
      <c r="X18" s="319">
        <f aca="true" t="shared" si="17" ref="X18:X24">V18/V$38*100</f>
        <v>0.5844221984122151</v>
      </c>
      <c r="Y18" s="317">
        <f aca="true" t="shared" si="18" ref="Y18:Y24">V18-G18</f>
        <v>-267.29999999999995</v>
      </c>
      <c r="Z18" s="317">
        <f aca="true" t="shared" si="19" ref="Z18:Z24">V18-K18</f>
        <v>-1161.0898</v>
      </c>
      <c r="AA18" s="321" t="s">
        <v>53</v>
      </c>
      <c r="AB18" s="345">
        <f aca="true" t="shared" si="20" ref="AB18:AB24">V18/K18</f>
        <v>0.6074468172146649</v>
      </c>
      <c r="AC18" s="349">
        <v>0</v>
      </c>
      <c r="AD18" s="322">
        <v>738.92058</v>
      </c>
      <c r="AE18" s="323" t="e">
        <f aca="true" t="shared" si="21" ref="AE18:AE24">AD18/AC18</f>
        <v>#DIV/0!</v>
      </c>
      <c r="AF18" s="324">
        <v>0</v>
      </c>
      <c r="AG18" s="323" t="e">
        <f t="shared" si="0"/>
        <v>#DIV/0!</v>
      </c>
      <c r="AH18" s="317"/>
      <c r="AI18" s="323" t="e">
        <f aca="true" t="shared" si="22" ref="AI18:AI24">AD18/AC18</f>
        <v>#DIV/0!</v>
      </c>
      <c r="AJ18" s="422">
        <f t="shared" si="1"/>
        <v>0</v>
      </c>
      <c r="AK18" s="419">
        <f aca="true" t="shared" si="23" ref="AK18:AK24">AD18-S18</f>
        <v>466.88091999999995</v>
      </c>
      <c r="AL18" s="326">
        <f aca="true" t="shared" si="24" ref="AL18:AL24">AK18-T18</f>
        <v>-340.14430000000004</v>
      </c>
      <c r="AM18" s="326"/>
      <c r="AN18" s="326"/>
      <c r="AO18" s="321">
        <f aca="true" t="shared" si="25" ref="AO18:AO24">AD18/S18</f>
        <v>2.7162237300252468</v>
      </c>
      <c r="AP18" s="321"/>
      <c r="AQ18" s="321"/>
      <c r="AR18" s="560">
        <f aca="true" t="shared" si="26" ref="AR18:AR24">AH18/V18</f>
        <v>0</v>
      </c>
      <c r="AS18" s="570">
        <v>0</v>
      </c>
      <c r="AT18" s="322">
        <v>907</v>
      </c>
      <c r="AU18" s="323" t="e">
        <f>AT18/AS18</f>
        <v>#DIV/0!</v>
      </c>
      <c r="AV18" s="324">
        <v>0</v>
      </c>
      <c r="AW18" s="323" t="e">
        <f t="shared" si="2"/>
        <v>#DIV/0!</v>
      </c>
      <c r="AX18" s="317"/>
      <c r="AY18" s="323" t="e">
        <f aca="true" t="shared" si="27" ref="AY18:AY24">AT18/AS18</f>
        <v>#DIV/0!</v>
      </c>
      <c r="AZ18" s="319">
        <f t="shared" si="3"/>
        <v>0</v>
      </c>
      <c r="BA18" s="326">
        <f t="shared" si="4"/>
        <v>0</v>
      </c>
      <c r="BB18" s="326">
        <f aca="true" t="shared" si="28" ref="BB18:BB24">BA18-AJ18</f>
        <v>0</v>
      </c>
      <c r="BC18" s="326"/>
      <c r="BD18" s="326"/>
      <c r="BE18" s="560" t="e">
        <f t="shared" si="5"/>
        <v>#DIV/0!</v>
      </c>
      <c r="BF18" s="334">
        <v>0</v>
      </c>
      <c r="BG18" s="322">
        <v>1025.44437</v>
      </c>
      <c r="BH18" s="323" t="e">
        <f>BG18/BF18</f>
        <v>#DIV/0!</v>
      </c>
      <c r="BI18" s="324">
        <v>0</v>
      </c>
      <c r="BJ18" s="323" t="e">
        <f t="shared" si="6"/>
        <v>#DIV/0!</v>
      </c>
      <c r="BK18" s="317"/>
      <c r="BL18" s="327" t="e">
        <f aca="true" t="shared" si="29" ref="BL18:BL39">BG18/BF18</f>
        <v>#DIV/0!</v>
      </c>
      <c r="BM18" s="319">
        <f t="shared" si="7"/>
        <v>0</v>
      </c>
      <c r="BN18" s="326">
        <f t="shared" si="8"/>
        <v>0</v>
      </c>
      <c r="BO18" s="328" t="e">
        <f t="shared" si="9"/>
        <v>#DIV/0!</v>
      </c>
      <c r="BP18" s="329">
        <f t="shared" si="10"/>
        <v>0</v>
      </c>
      <c r="BQ18" s="330" t="e">
        <f t="shared" si="11"/>
        <v>#DIV/0!</v>
      </c>
      <c r="BR18" s="340" t="e">
        <f aca="true" t="shared" si="30" ref="BR18:BR24">BG18/AQ18</f>
        <v>#DIV/0!</v>
      </c>
    </row>
    <row r="19" spans="1:70" ht="19.5" customHeight="1" hidden="1">
      <c r="A19" s="547" t="s">
        <v>54</v>
      </c>
      <c r="B19" s="334">
        <v>0</v>
      </c>
      <c r="C19" s="317">
        <v>0</v>
      </c>
      <c r="D19" s="317"/>
      <c r="E19" s="318">
        <f t="shared" si="12"/>
        <v>0</v>
      </c>
      <c r="F19" s="317">
        <v>0</v>
      </c>
      <c r="G19" s="317">
        <v>0</v>
      </c>
      <c r="H19" s="317"/>
      <c r="I19" s="318">
        <f t="shared" si="13"/>
        <v>0</v>
      </c>
      <c r="J19" s="317">
        <v>0</v>
      </c>
      <c r="K19" s="317">
        <v>0</v>
      </c>
      <c r="L19" s="317"/>
      <c r="M19" s="319">
        <f t="shared" si="14"/>
        <v>0</v>
      </c>
      <c r="N19" s="320">
        <f t="shared" si="15"/>
        <v>0</v>
      </c>
      <c r="O19" s="320">
        <f t="shared" si="16"/>
        <v>0</v>
      </c>
      <c r="P19" s="321"/>
      <c r="Q19" s="321"/>
      <c r="R19" s="317">
        <v>0</v>
      </c>
      <c r="S19" s="322"/>
      <c r="T19" s="317"/>
      <c r="U19" s="317"/>
      <c r="V19" s="317">
        <v>0</v>
      </c>
      <c r="W19" s="317"/>
      <c r="X19" s="319">
        <f t="shared" si="17"/>
        <v>0</v>
      </c>
      <c r="Y19" s="317">
        <f t="shared" si="18"/>
        <v>0</v>
      </c>
      <c r="Z19" s="317">
        <f t="shared" si="19"/>
        <v>0</v>
      </c>
      <c r="AA19" s="321" t="e">
        <f aca="true" t="shared" si="31" ref="AA19:AA24">V19/G19</f>
        <v>#DIV/0!</v>
      </c>
      <c r="AB19" s="345" t="e">
        <f t="shared" si="20"/>
        <v>#DIV/0!</v>
      </c>
      <c r="AC19" s="349">
        <v>0</v>
      </c>
      <c r="AD19" s="322"/>
      <c r="AE19" s="323" t="e">
        <f t="shared" si="21"/>
        <v>#DIV/0!</v>
      </c>
      <c r="AF19" s="324"/>
      <c r="AG19" s="323" t="e">
        <f t="shared" si="0"/>
        <v>#DIV/0!</v>
      </c>
      <c r="AH19" s="317">
        <v>0</v>
      </c>
      <c r="AI19" s="323" t="e">
        <f t="shared" si="22"/>
        <v>#DIV/0!</v>
      </c>
      <c r="AJ19" s="422">
        <f t="shared" si="1"/>
        <v>0</v>
      </c>
      <c r="AK19" s="419">
        <f t="shared" si="23"/>
        <v>0</v>
      </c>
      <c r="AL19" s="326">
        <f t="shared" si="24"/>
        <v>0</v>
      </c>
      <c r="AM19" s="326"/>
      <c r="AN19" s="326"/>
      <c r="AO19" s="321" t="e">
        <f t="shared" si="25"/>
        <v>#DIV/0!</v>
      </c>
      <c r="AP19" s="321"/>
      <c r="AQ19" s="321"/>
      <c r="AR19" s="560" t="e">
        <f t="shared" si="26"/>
        <v>#DIV/0!</v>
      </c>
      <c r="AS19" s="570">
        <v>0</v>
      </c>
      <c r="AT19" s="322"/>
      <c r="AU19" s="323" t="e">
        <f>AT19/AS19</f>
        <v>#DIV/0!</v>
      </c>
      <c r="AV19" s="324"/>
      <c r="AW19" s="323" t="e">
        <f t="shared" si="2"/>
        <v>#DIV/0!</v>
      </c>
      <c r="AX19" s="317">
        <v>0</v>
      </c>
      <c r="AY19" s="323" t="e">
        <f t="shared" si="27"/>
        <v>#DIV/0!</v>
      </c>
      <c r="AZ19" s="319">
        <f t="shared" si="3"/>
        <v>0</v>
      </c>
      <c r="BA19" s="326">
        <f t="shared" si="4"/>
        <v>0</v>
      </c>
      <c r="BB19" s="326">
        <f t="shared" si="28"/>
        <v>0</v>
      </c>
      <c r="BC19" s="326"/>
      <c r="BD19" s="326"/>
      <c r="BE19" s="560" t="e">
        <f t="shared" si="5"/>
        <v>#DIV/0!</v>
      </c>
      <c r="BF19" s="334">
        <v>0</v>
      </c>
      <c r="BG19" s="322"/>
      <c r="BH19" s="323" t="e">
        <f>BG19/BF19</f>
        <v>#DIV/0!</v>
      </c>
      <c r="BI19" s="324"/>
      <c r="BJ19" s="323" t="e">
        <f t="shared" si="6"/>
        <v>#DIV/0!</v>
      </c>
      <c r="BK19" s="317">
        <v>0</v>
      </c>
      <c r="BL19" s="327" t="e">
        <f t="shared" si="29"/>
        <v>#DIV/0!</v>
      </c>
      <c r="BM19" s="319">
        <f t="shared" si="7"/>
        <v>0</v>
      </c>
      <c r="BN19" s="326">
        <f t="shared" si="8"/>
        <v>0</v>
      </c>
      <c r="BO19" s="328" t="e">
        <f t="shared" si="9"/>
        <v>#DIV/0!</v>
      </c>
      <c r="BP19" s="329">
        <f t="shared" si="10"/>
        <v>0</v>
      </c>
      <c r="BQ19" s="330" t="e">
        <f t="shared" si="11"/>
        <v>#DIV/0!</v>
      </c>
      <c r="BR19" s="340" t="e">
        <f t="shared" si="30"/>
        <v>#DIV/0!</v>
      </c>
    </row>
    <row r="20" spans="1:70" ht="21.75" customHeight="1">
      <c r="A20" s="546" t="s">
        <v>55</v>
      </c>
      <c r="B20" s="333">
        <f>B21+B22+B23+B24+B26+B27</f>
        <v>33854</v>
      </c>
      <c r="C20" s="307">
        <f>C21+C22+C23+C24+C26+C27</f>
        <v>34370</v>
      </c>
      <c r="D20" s="307">
        <f>C20/B20*100</f>
        <v>101.52419211909967</v>
      </c>
      <c r="E20" s="308">
        <f t="shared" si="12"/>
        <v>10.267793126523589</v>
      </c>
      <c r="F20" s="307">
        <f>F21+F22+F23+F24+F26+F27</f>
        <v>52414</v>
      </c>
      <c r="G20" s="307">
        <f>G21+G22+G23+G24+G26+G27</f>
        <v>53600</v>
      </c>
      <c r="H20" s="307">
        <f>G20/F20*100</f>
        <v>102.26275422597016</v>
      </c>
      <c r="I20" s="308">
        <f t="shared" si="13"/>
        <v>15.860522095245985</v>
      </c>
      <c r="J20" s="307">
        <f>J21+J22+J23+J24+J26+J27</f>
        <v>62652.8616</v>
      </c>
      <c r="K20" s="307">
        <f>K21+K22+K23+K24+K26+K27</f>
        <v>63811.04952</v>
      </c>
      <c r="L20" s="307">
        <f>K20/J20*100</f>
        <v>101.84857944301781</v>
      </c>
      <c r="M20" s="309">
        <f t="shared" si="14"/>
        <v>17.533883792446947</v>
      </c>
      <c r="N20" s="310">
        <f t="shared" si="15"/>
        <v>29441.04952</v>
      </c>
      <c r="O20" s="310">
        <f t="shared" si="16"/>
        <v>10211.04952</v>
      </c>
      <c r="P20" s="311">
        <f>K20/C20</f>
        <v>1.8565914902531278</v>
      </c>
      <c r="Q20" s="311">
        <f>K20/G20</f>
        <v>1.1905046552238807</v>
      </c>
      <c r="R20" s="307">
        <f>R21+R22+R23+R24+R26+R27</f>
        <v>43581.9</v>
      </c>
      <c r="S20" s="307">
        <f>S21+S22+S23+S24+S26+S27</f>
        <v>8400.347829999999</v>
      </c>
      <c r="T20" s="307">
        <f>T21+T22+T23+T24+T26+T27</f>
        <v>17277.416119999998</v>
      </c>
      <c r="U20" s="307">
        <f>U21+U22+U23+U24+U26+U27</f>
        <v>25660.16402</v>
      </c>
      <c r="V20" s="307">
        <f>V21+V22+V23+V24+V26+V27</f>
        <v>35978.869999999995</v>
      </c>
      <c r="W20" s="307">
        <f>V20/R20*100</f>
        <v>82.55461556288274</v>
      </c>
      <c r="X20" s="309">
        <f t="shared" si="17"/>
        <v>11.703039072626087</v>
      </c>
      <c r="Y20" s="307">
        <f t="shared" si="18"/>
        <v>-17621.130000000005</v>
      </c>
      <c r="Z20" s="307">
        <f t="shared" si="19"/>
        <v>-27832.179520000005</v>
      </c>
      <c r="AA20" s="311">
        <f t="shared" si="31"/>
        <v>0.6712475746268656</v>
      </c>
      <c r="AB20" s="344">
        <f t="shared" si="20"/>
        <v>0.5638344811853205</v>
      </c>
      <c r="AC20" s="348">
        <f>AC21+AC22+AC23+AC24+AC25+AC27+AC26</f>
        <v>8156.9</v>
      </c>
      <c r="AD20" s="307">
        <f>AD21+AD22+AD23+AD24+AD26+AD27</f>
        <v>0</v>
      </c>
      <c r="AE20" s="312">
        <f t="shared" si="21"/>
        <v>0</v>
      </c>
      <c r="AF20" s="313">
        <f>AF21+AF22+AF23+AF24+AF25+AF27+AF26</f>
        <v>3953.1681799999997</v>
      </c>
      <c r="AG20" s="312">
        <f t="shared" si="0"/>
        <v>0.4846410008704287</v>
      </c>
      <c r="AH20" s="307">
        <f>AH21+AH22+AH23+AH24+AH26+AH27</f>
        <v>0</v>
      </c>
      <c r="AI20" s="312">
        <f t="shared" si="22"/>
        <v>0</v>
      </c>
      <c r="AJ20" s="423">
        <f t="shared" si="1"/>
        <v>10.85037454382525</v>
      </c>
      <c r="AK20" s="333">
        <f t="shared" si="23"/>
        <v>-8400.347829999999</v>
      </c>
      <c r="AL20" s="307">
        <f t="shared" si="24"/>
        <v>-25677.763949999997</v>
      </c>
      <c r="AM20" s="307"/>
      <c r="AN20" s="307"/>
      <c r="AO20" s="311">
        <f t="shared" si="25"/>
        <v>0</v>
      </c>
      <c r="AP20" s="311"/>
      <c r="AQ20" s="311"/>
      <c r="AR20" s="559">
        <f t="shared" si="26"/>
        <v>0</v>
      </c>
      <c r="AS20" s="571">
        <f>AS21+AS22+AS23+AS24+AS25+AS27+AS26</f>
        <v>11309.1</v>
      </c>
      <c r="AT20" s="307">
        <f>AT21+AT22+AT23+AT24+AT26+AT27</f>
        <v>0</v>
      </c>
      <c r="AU20" s="312">
        <f>AT20/AS20</f>
        <v>0</v>
      </c>
      <c r="AV20" s="313">
        <f>AV21+AV22+AV23+AV24+AV25+AV27+AV26</f>
        <v>10541.733100000001</v>
      </c>
      <c r="AW20" s="312">
        <f t="shared" si="2"/>
        <v>0.9321460682105562</v>
      </c>
      <c r="AX20" s="307">
        <f>AX21+AX22+AX23+AX24+AX26+AX27</f>
        <v>0</v>
      </c>
      <c r="AY20" s="312">
        <f t="shared" si="27"/>
        <v>0</v>
      </c>
      <c r="AZ20" s="309">
        <f t="shared" si="3"/>
        <v>17.019252404372736</v>
      </c>
      <c r="BA20" s="307">
        <f t="shared" si="4"/>
        <v>6588.564920000002</v>
      </c>
      <c r="BB20" s="307">
        <f t="shared" si="28"/>
        <v>6577.714545456176</v>
      </c>
      <c r="BC20" s="307"/>
      <c r="BD20" s="307"/>
      <c r="BE20" s="559">
        <f t="shared" si="5"/>
        <v>2.6666543440608192</v>
      </c>
      <c r="BF20" s="333">
        <f>BF21+BF22+BF23+BF24+BF25+BF27+BF26</f>
        <v>25992.65</v>
      </c>
      <c r="BG20" s="307">
        <f>BG21+BG22+BG23+BG24+BG26+BG27</f>
        <v>0</v>
      </c>
      <c r="BH20" s="312">
        <f>BG20/BF20</f>
        <v>0</v>
      </c>
      <c r="BI20" s="313">
        <f>BI21+BI22+BI23+BI24+BI25+BI27+BI26</f>
        <v>23567.558100000002</v>
      </c>
      <c r="BJ20" s="312">
        <f t="shared" si="6"/>
        <v>0.9067008596660979</v>
      </c>
      <c r="BK20" s="307">
        <f>BK21+BK22+BK23+BK24+BK26+BK27</f>
        <v>0</v>
      </c>
      <c r="BL20" s="314">
        <f t="shared" si="29"/>
        <v>0</v>
      </c>
      <c r="BM20" s="309">
        <f t="shared" si="7"/>
        <v>40.36897339483899</v>
      </c>
      <c r="BN20" s="307">
        <f t="shared" si="8"/>
        <v>19614.38992</v>
      </c>
      <c r="BO20" s="316">
        <f t="shared" si="9"/>
        <v>5.961688708118662</v>
      </c>
      <c r="BP20" s="307">
        <f t="shared" si="10"/>
        <v>13025.825</v>
      </c>
      <c r="BQ20" s="316">
        <f t="shared" si="11"/>
        <v>2.2356435964025687</v>
      </c>
      <c r="BR20" s="402" t="e">
        <f t="shared" si="30"/>
        <v>#DIV/0!</v>
      </c>
    </row>
    <row r="21" spans="1:70" ht="30" customHeight="1">
      <c r="A21" s="547" t="s">
        <v>56</v>
      </c>
      <c r="B21" s="334">
        <v>6403</v>
      </c>
      <c r="C21" s="317">
        <v>6653</v>
      </c>
      <c r="D21" s="317">
        <f>C21/B21*100</f>
        <v>103.90441980321725</v>
      </c>
      <c r="E21" s="318">
        <f t="shared" si="12"/>
        <v>1.98753644663257</v>
      </c>
      <c r="F21" s="317">
        <v>7900</v>
      </c>
      <c r="G21" s="317">
        <v>8184</v>
      </c>
      <c r="H21" s="317">
        <f>G21/F21*100</f>
        <v>103.59493670886076</v>
      </c>
      <c r="I21" s="318">
        <f t="shared" si="13"/>
        <v>2.4216886721547226</v>
      </c>
      <c r="J21" s="317">
        <v>12951</v>
      </c>
      <c r="K21" s="317">
        <v>13213.7789</v>
      </c>
      <c r="L21" s="317">
        <f>K21/J21*100</f>
        <v>102.02902401358969</v>
      </c>
      <c r="M21" s="319">
        <f t="shared" si="14"/>
        <v>3.6308580635250367</v>
      </c>
      <c r="N21" s="320">
        <f t="shared" si="15"/>
        <v>6560.778899999999</v>
      </c>
      <c r="O21" s="320">
        <f t="shared" si="16"/>
        <v>5029.778899999999</v>
      </c>
      <c r="P21" s="321">
        <f>K21/C21</f>
        <v>1.9861384187584548</v>
      </c>
      <c r="Q21" s="321">
        <f>K21/G21</f>
        <v>1.6145868646138806</v>
      </c>
      <c r="R21" s="317">
        <v>14298</v>
      </c>
      <c r="S21" s="322">
        <v>3078.88151</v>
      </c>
      <c r="T21" s="317">
        <v>6333.84145</v>
      </c>
      <c r="U21" s="317">
        <v>10772.60577</v>
      </c>
      <c r="V21" s="317">
        <v>14863.66</v>
      </c>
      <c r="W21" s="317">
        <f>V21/R21*100</f>
        <v>103.95621765281857</v>
      </c>
      <c r="X21" s="319">
        <f t="shared" si="17"/>
        <v>4.834782019063675</v>
      </c>
      <c r="Y21" s="317">
        <f t="shared" si="18"/>
        <v>6679.66</v>
      </c>
      <c r="Z21" s="317">
        <f t="shared" si="19"/>
        <v>1649.8811000000005</v>
      </c>
      <c r="AA21" s="321">
        <f t="shared" si="31"/>
        <v>1.816185239491691</v>
      </c>
      <c r="AB21" s="345">
        <f t="shared" si="20"/>
        <v>1.1248606558718794</v>
      </c>
      <c r="AC21" s="334">
        <v>3696.9</v>
      </c>
      <c r="AD21" s="322"/>
      <c r="AE21" s="323"/>
      <c r="AF21" s="324">
        <v>3207.65061</v>
      </c>
      <c r="AG21" s="323">
        <f t="shared" si="0"/>
        <v>0.8676595553030918</v>
      </c>
      <c r="AH21" s="317"/>
      <c r="AI21" s="323">
        <f t="shared" si="22"/>
        <v>0</v>
      </c>
      <c r="AJ21" s="422">
        <f t="shared" si="1"/>
        <v>8.804131000626828</v>
      </c>
      <c r="AK21" s="419">
        <f t="shared" si="23"/>
        <v>-3078.88151</v>
      </c>
      <c r="AL21" s="326">
        <f t="shared" si="24"/>
        <v>-9412.72296</v>
      </c>
      <c r="AM21" s="326"/>
      <c r="AN21" s="326"/>
      <c r="AO21" s="321">
        <f t="shared" si="25"/>
        <v>0</v>
      </c>
      <c r="AP21" s="321"/>
      <c r="AQ21" s="321"/>
      <c r="AR21" s="560">
        <f t="shared" si="26"/>
        <v>0</v>
      </c>
      <c r="AS21" s="570">
        <v>4889.1</v>
      </c>
      <c r="AT21" s="322"/>
      <c r="AU21" s="323"/>
      <c r="AV21" s="324">
        <v>4313.15762</v>
      </c>
      <c r="AW21" s="323">
        <f t="shared" si="2"/>
        <v>0.8821986909656173</v>
      </c>
      <c r="AX21" s="317"/>
      <c r="AY21" s="323">
        <f t="shared" si="27"/>
        <v>0</v>
      </c>
      <c r="AZ21" s="319">
        <f t="shared" si="3"/>
        <v>6.963439265467988</v>
      </c>
      <c r="BA21" s="326">
        <f t="shared" si="4"/>
        <v>1105.5070099999998</v>
      </c>
      <c r="BB21" s="326">
        <f t="shared" si="28"/>
        <v>1096.702878999373</v>
      </c>
      <c r="BC21" s="326"/>
      <c r="BD21" s="326"/>
      <c r="BE21" s="560">
        <f t="shared" si="5"/>
        <v>1.3446469533039322</v>
      </c>
      <c r="BF21" s="334">
        <v>5041.65</v>
      </c>
      <c r="BG21" s="322"/>
      <c r="BH21" s="323"/>
      <c r="BI21" s="324">
        <v>3814.27573</v>
      </c>
      <c r="BJ21" s="323">
        <f t="shared" si="6"/>
        <v>0.756553059018377</v>
      </c>
      <c r="BK21" s="317"/>
      <c r="BL21" s="327">
        <f t="shared" si="29"/>
        <v>0</v>
      </c>
      <c r="BM21" s="319">
        <f t="shared" si="7"/>
        <v>6.533489588170362</v>
      </c>
      <c r="BN21" s="326">
        <f t="shared" si="8"/>
        <v>606.6251199999997</v>
      </c>
      <c r="BO21" s="328">
        <f t="shared" si="9"/>
        <v>1.1891182032447105</v>
      </c>
      <c r="BP21" s="329">
        <f t="shared" si="10"/>
        <v>-498.8818900000001</v>
      </c>
      <c r="BQ21" s="330">
        <f t="shared" si="11"/>
        <v>0.8843348808569624</v>
      </c>
      <c r="BR21" s="340" t="e">
        <f t="shared" si="30"/>
        <v>#DIV/0!</v>
      </c>
    </row>
    <row r="22" spans="1:70" ht="30" customHeight="1" hidden="1">
      <c r="A22" s="547" t="s">
        <v>57</v>
      </c>
      <c r="B22" s="334">
        <v>400</v>
      </c>
      <c r="C22" s="317">
        <v>383</v>
      </c>
      <c r="D22" s="317">
        <f>C22/B22*100</f>
        <v>95.75</v>
      </c>
      <c r="E22" s="318">
        <f t="shared" si="12"/>
        <v>0.11441852683906123</v>
      </c>
      <c r="F22" s="317">
        <v>555</v>
      </c>
      <c r="G22" s="317">
        <v>532</v>
      </c>
      <c r="H22" s="317">
        <f>G22/F22*100</f>
        <v>95.85585585585585</v>
      </c>
      <c r="I22" s="318">
        <f t="shared" si="13"/>
        <v>0.15742159990057583</v>
      </c>
      <c r="J22" s="317">
        <v>496.3</v>
      </c>
      <c r="K22" s="317">
        <v>495.28763</v>
      </c>
      <c r="L22" s="317">
        <f>K22/J22*100</f>
        <v>99.79601652226475</v>
      </c>
      <c r="M22" s="319">
        <f t="shared" si="14"/>
        <v>0.13609423154111538</v>
      </c>
      <c r="N22" s="320">
        <f t="shared" si="15"/>
        <v>112.28762999999998</v>
      </c>
      <c r="O22" s="320">
        <f t="shared" si="16"/>
        <v>-36.71237000000002</v>
      </c>
      <c r="P22" s="321">
        <f>K22/C22</f>
        <v>1.293179190600522</v>
      </c>
      <c r="Q22" s="321">
        <f>K22/G22</f>
        <v>0.9309917857142856</v>
      </c>
      <c r="R22" s="317">
        <v>740</v>
      </c>
      <c r="S22" s="322">
        <v>187.33544</v>
      </c>
      <c r="T22" s="317">
        <v>467.2341</v>
      </c>
      <c r="U22" s="317">
        <v>600.25886</v>
      </c>
      <c r="V22" s="317">
        <v>738.45</v>
      </c>
      <c r="W22" s="317">
        <f>V22/R22*100</f>
        <v>99.79054054054055</v>
      </c>
      <c r="X22" s="319">
        <f t="shared" si="17"/>
        <v>0.240199572782045</v>
      </c>
      <c r="Y22" s="317">
        <f t="shared" si="18"/>
        <v>206.45000000000005</v>
      </c>
      <c r="Z22" s="317">
        <f t="shared" si="19"/>
        <v>243.16237000000007</v>
      </c>
      <c r="AA22" s="321">
        <f t="shared" si="31"/>
        <v>1.3880639097744363</v>
      </c>
      <c r="AB22" s="345">
        <f t="shared" si="20"/>
        <v>1.4909518333821503</v>
      </c>
      <c r="AC22" s="334"/>
      <c r="AD22" s="322"/>
      <c r="AE22" s="323"/>
      <c r="AF22" s="324"/>
      <c r="AG22" s="323" t="e">
        <f t="shared" si="0"/>
        <v>#DIV/0!</v>
      </c>
      <c r="AH22" s="317"/>
      <c r="AI22" s="323" t="e">
        <f t="shared" si="22"/>
        <v>#DIV/0!</v>
      </c>
      <c r="AJ22" s="422">
        <f t="shared" si="1"/>
        <v>0</v>
      </c>
      <c r="AK22" s="419">
        <f t="shared" si="23"/>
        <v>-187.33544</v>
      </c>
      <c r="AL22" s="326">
        <f t="shared" si="24"/>
        <v>-654.56954</v>
      </c>
      <c r="AM22" s="326"/>
      <c r="AN22" s="326"/>
      <c r="AO22" s="321">
        <f t="shared" si="25"/>
        <v>0</v>
      </c>
      <c r="AP22" s="321"/>
      <c r="AQ22" s="321"/>
      <c r="AR22" s="560">
        <f t="shared" si="26"/>
        <v>0</v>
      </c>
      <c r="AS22" s="570"/>
      <c r="AT22" s="322"/>
      <c r="AU22" s="323"/>
      <c r="AV22" s="324"/>
      <c r="AW22" s="323" t="e">
        <f t="shared" si="2"/>
        <v>#DIV/0!</v>
      </c>
      <c r="AX22" s="317"/>
      <c r="AY22" s="323" t="e">
        <f t="shared" si="27"/>
        <v>#DIV/0!</v>
      </c>
      <c r="AZ22" s="319">
        <f t="shared" si="3"/>
        <v>0</v>
      </c>
      <c r="BA22" s="326">
        <f t="shared" si="4"/>
        <v>0</v>
      </c>
      <c r="BB22" s="326">
        <f t="shared" si="28"/>
        <v>0</v>
      </c>
      <c r="BC22" s="326"/>
      <c r="BD22" s="326"/>
      <c r="BE22" s="560" t="e">
        <f t="shared" si="5"/>
        <v>#DIV/0!</v>
      </c>
      <c r="BF22" s="334"/>
      <c r="BG22" s="322"/>
      <c r="BH22" s="323"/>
      <c r="BI22" s="324"/>
      <c r="BJ22" s="323" t="e">
        <f t="shared" si="6"/>
        <v>#DIV/0!</v>
      </c>
      <c r="BK22" s="317"/>
      <c r="BL22" s="327" t="e">
        <f t="shared" si="29"/>
        <v>#DIV/0!</v>
      </c>
      <c r="BM22" s="319">
        <f t="shared" si="7"/>
        <v>0</v>
      </c>
      <c r="BN22" s="326">
        <f t="shared" si="8"/>
        <v>0</v>
      </c>
      <c r="BO22" s="328" t="e">
        <f t="shared" si="9"/>
        <v>#DIV/0!</v>
      </c>
      <c r="BP22" s="329">
        <f t="shared" si="10"/>
        <v>0</v>
      </c>
      <c r="BQ22" s="330" t="e">
        <f t="shared" si="11"/>
        <v>#DIV/0!</v>
      </c>
      <c r="BR22" s="340" t="e">
        <f t="shared" si="30"/>
        <v>#DIV/0!</v>
      </c>
    </row>
    <row r="23" spans="1:70" ht="26.25" customHeight="1">
      <c r="A23" s="547" t="s">
        <v>58</v>
      </c>
      <c r="B23" s="334">
        <v>15642</v>
      </c>
      <c r="C23" s="317">
        <v>15854</v>
      </c>
      <c r="D23" s="317">
        <f>C23/B23*100</f>
        <v>101.35532540595831</v>
      </c>
      <c r="E23" s="318">
        <f t="shared" si="12"/>
        <v>4.736269776779313</v>
      </c>
      <c r="F23" s="317">
        <v>15297</v>
      </c>
      <c r="G23" s="317">
        <v>15559</v>
      </c>
      <c r="H23" s="317">
        <f>G23/F23*100</f>
        <v>101.71275413479768</v>
      </c>
      <c r="I23" s="318">
        <f t="shared" si="13"/>
        <v>4.603989986565901</v>
      </c>
      <c r="J23" s="317">
        <v>20315.9116</v>
      </c>
      <c r="K23" s="317">
        <v>20471.54476</v>
      </c>
      <c r="L23" s="317">
        <f>K23/J23*100</f>
        <v>100.76606535342476</v>
      </c>
      <c r="M23" s="319">
        <f t="shared" si="14"/>
        <v>5.625133727995079</v>
      </c>
      <c r="N23" s="320">
        <f t="shared" si="15"/>
        <v>4617.544760000001</v>
      </c>
      <c r="O23" s="320">
        <f t="shared" si="16"/>
        <v>4912.544760000001</v>
      </c>
      <c r="P23" s="321">
        <f>K23/C23</f>
        <v>1.29125424246247</v>
      </c>
      <c r="Q23" s="321">
        <f>K23/G23</f>
        <v>1.3157365357670803</v>
      </c>
      <c r="R23" s="317">
        <v>17532.04</v>
      </c>
      <c r="S23" s="322">
        <v>4372.43586</v>
      </c>
      <c r="T23" s="317">
        <v>9007.05807</v>
      </c>
      <c r="U23" s="317">
        <v>12187.7231</v>
      </c>
      <c r="V23" s="317">
        <v>16952.65</v>
      </c>
      <c r="W23" s="317">
        <f>V23/R23*100</f>
        <v>96.69525052418315</v>
      </c>
      <c r="X23" s="319">
        <f t="shared" si="17"/>
        <v>5.514278945796649</v>
      </c>
      <c r="Y23" s="317">
        <f t="shared" si="18"/>
        <v>1393.6500000000015</v>
      </c>
      <c r="Z23" s="317">
        <f t="shared" si="19"/>
        <v>-3518.894759999999</v>
      </c>
      <c r="AA23" s="321">
        <f t="shared" si="31"/>
        <v>1.089571951924931</v>
      </c>
      <c r="AB23" s="345">
        <f t="shared" si="20"/>
        <v>0.828108000580607</v>
      </c>
      <c r="AC23" s="334">
        <v>60</v>
      </c>
      <c r="AD23" s="322"/>
      <c r="AE23" s="323"/>
      <c r="AF23" s="324">
        <v>50.44028</v>
      </c>
      <c r="AG23" s="323">
        <f t="shared" si="0"/>
        <v>0.8406713333333333</v>
      </c>
      <c r="AH23" s="317"/>
      <c r="AI23" s="323">
        <f t="shared" si="22"/>
        <v>0</v>
      </c>
      <c r="AJ23" s="422">
        <f t="shared" si="1"/>
        <v>0.1384448890548891</v>
      </c>
      <c r="AK23" s="419">
        <f t="shared" si="23"/>
        <v>-4372.43586</v>
      </c>
      <c r="AL23" s="326">
        <f t="shared" si="24"/>
        <v>-13379.493929999999</v>
      </c>
      <c r="AM23" s="326"/>
      <c r="AN23" s="326"/>
      <c r="AO23" s="321">
        <f t="shared" si="25"/>
        <v>0</v>
      </c>
      <c r="AP23" s="321"/>
      <c r="AQ23" s="321"/>
      <c r="AR23" s="560">
        <f t="shared" si="26"/>
        <v>0</v>
      </c>
      <c r="AS23" s="570">
        <v>30</v>
      </c>
      <c r="AT23" s="322"/>
      <c r="AU23" s="323"/>
      <c r="AV23" s="324">
        <v>22.5</v>
      </c>
      <c r="AW23" s="323">
        <f t="shared" si="2"/>
        <v>0.75</v>
      </c>
      <c r="AX23" s="317"/>
      <c r="AY23" s="323">
        <f t="shared" si="27"/>
        <v>0</v>
      </c>
      <c r="AZ23" s="319">
        <f t="shared" si="3"/>
        <v>0.0363254481465089</v>
      </c>
      <c r="BA23" s="326">
        <f t="shared" si="4"/>
        <v>-27.94028</v>
      </c>
      <c r="BB23" s="326">
        <f t="shared" si="28"/>
        <v>-28.07872488905489</v>
      </c>
      <c r="BC23" s="326"/>
      <c r="BD23" s="326"/>
      <c r="BE23" s="560">
        <f t="shared" si="5"/>
        <v>0.4460720677997822</v>
      </c>
      <c r="BF23" s="334">
        <v>19125</v>
      </c>
      <c r="BG23" s="322"/>
      <c r="BH23" s="323"/>
      <c r="BI23" s="324">
        <v>19127.51867</v>
      </c>
      <c r="BJ23" s="323">
        <f t="shared" si="6"/>
        <v>1.0001316951633987</v>
      </c>
      <c r="BK23" s="317"/>
      <c r="BL23" s="327">
        <f t="shared" si="29"/>
        <v>0</v>
      </c>
      <c r="BM23" s="319">
        <f t="shared" si="7"/>
        <v>32.76361042676357</v>
      </c>
      <c r="BN23" s="326">
        <f t="shared" si="8"/>
        <v>19077.078390000002</v>
      </c>
      <c r="BO23" s="328">
        <f t="shared" si="9"/>
        <v>379.2111913335929</v>
      </c>
      <c r="BP23" s="329">
        <f t="shared" si="10"/>
        <v>19105.01867</v>
      </c>
      <c r="BQ23" s="330">
        <f t="shared" si="11"/>
        <v>850.111940888889</v>
      </c>
      <c r="BR23" s="340" t="e">
        <f t="shared" si="30"/>
        <v>#DIV/0!</v>
      </c>
    </row>
    <row r="24" spans="1:70" ht="27" customHeight="1">
      <c r="A24" s="547" t="s">
        <v>59</v>
      </c>
      <c r="B24" s="334">
        <v>8779</v>
      </c>
      <c r="C24" s="317">
        <v>8760</v>
      </c>
      <c r="D24" s="317">
        <f>C24/B24*100</f>
        <v>99.78357443900217</v>
      </c>
      <c r="E24" s="318">
        <f t="shared" si="12"/>
        <v>2.6169877156923667</v>
      </c>
      <c r="F24" s="317">
        <v>25391</v>
      </c>
      <c r="G24" s="317">
        <v>26126</v>
      </c>
      <c r="H24" s="317">
        <f>G24/F24*100</f>
        <v>102.89472647788587</v>
      </c>
      <c r="I24" s="318">
        <f t="shared" si="13"/>
        <v>7.730820900380535</v>
      </c>
      <c r="J24" s="317">
        <v>26190</v>
      </c>
      <c r="K24" s="317">
        <v>26551.98713</v>
      </c>
      <c r="L24" s="317">
        <f>K24/J24*100</f>
        <v>101.3821578083238</v>
      </c>
      <c r="M24" s="319">
        <f t="shared" si="14"/>
        <v>7.295906591381933</v>
      </c>
      <c r="N24" s="320">
        <f t="shared" si="15"/>
        <v>17791.98713</v>
      </c>
      <c r="O24" s="320">
        <f t="shared" si="16"/>
        <v>425.98713000000134</v>
      </c>
      <c r="P24" s="321">
        <f>K24/C24</f>
        <v>3.0310487591324202</v>
      </c>
      <c r="Q24" s="321">
        <f>K24/G24</f>
        <v>1.0163051033453265</v>
      </c>
      <c r="R24" s="317">
        <v>9603</v>
      </c>
      <c r="S24" s="322">
        <v>341.43793</v>
      </c>
      <c r="T24" s="317">
        <v>599.53356</v>
      </c>
      <c r="U24" s="317">
        <v>946.29381</v>
      </c>
      <c r="V24" s="317">
        <v>2003.14</v>
      </c>
      <c r="W24" s="317">
        <f>V24/R24*100</f>
        <v>20.859523065708636</v>
      </c>
      <c r="X24" s="319">
        <f t="shared" si="17"/>
        <v>0.6515720390312487</v>
      </c>
      <c r="Y24" s="317">
        <f t="shared" si="18"/>
        <v>-24122.86</v>
      </c>
      <c r="Z24" s="317">
        <f t="shared" si="19"/>
        <v>-24548.847130000002</v>
      </c>
      <c r="AA24" s="321">
        <f t="shared" si="31"/>
        <v>0.07667228048687132</v>
      </c>
      <c r="AB24" s="345">
        <f t="shared" si="20"/>
        <v>0.07544218781790288</v>
      </c>
      <c r="AC24" s="334">
        <v>4000</v>
      </c>
      <c r="AD24" s="322"/>
      <c r="AE24" s="323"/>
      <c r="AF24" s="324">
        <v>340.785</v>
      </c>
      <c r="AG24" s="323">
        <f t="shared" si="0"/>
        <v>0.08519625</v>
      </c>
      <c r="AH24" s="317"/>
      <c r="AI24" s="323">
        <f t="shared" si="22"/>
        <v>0</v>
      </c>
      <c r="AJ24" s="422">
        <f t="shared" si="1"/>
        <v>0.9353624031541932</v>
      </c>
      <c r="AK24" s="419">
        <f t="shared" si="23"/>
        <v>-341.43793</v>
      </c>
      <c r="AL24" s="326">
        <f t="shared" si="24"/>
        <v>-940.9714899999999</v>
      </c>
      <c r="AM24" s="326"/>
      <c r="AN24" s="326"/>
      <c r="AO24" s="321">
        <f t="shared" si="25"/>
        <v>0</v>
      </c>
      <c r="AP24" s="321"/>
      <c r="AQ24" s="321"/>
      <c r="AR24" s="560">
        <f t="shared" si="26"/>
        <v>0</v>
      </c>
      <c r="AS24" s="570">
        <v>1300</v>
      </c>
      <c r="AT24" s="322"/>
      <c r="AU24" s="323"/>
      <c r="AV24" s="324">
        <v>1298.03814</v>
      </c>
      <c r="AW24" s="323">
        <f t="shared" si="2"/>
        <v>0.998490876923077</v>
      </c>
      <c r="AX24" s="317"/>
      <c r="AY24" s="323">
        <f t="shared" si="27"/>
        <v>0</v>
      </c>
      <c r="AZ24" s="319">
        <f t="shared" si="3"/>
        <v>2.095636317633816</v>
      </c>
      <c r="BA24" s="326">
        <f t="shared" si="4"/>
        <v>957.25314</v>
      </c>
      <c r="BB24" s="326">
        <f t="shared" si="28"/>
        <v>956.3177775968459</v>
      </c>
      <c r="BC24" s="326"/>
      <c r="BD24" s="326"/>
      <c r="BE24" s="560">
        <f t="shared" si="5"/>
        <v>3.8089650072626435</v>
      </c>
      <c r="BF24" s="334">
        <v>1000</v>
      </c>
      <c r="BG24" s="322"/>
      <c r="BH24" s="323"/>
      <c r="BI24" s="324">
        <v>0</v>
      </c>
      <c r="BJ24" s="323">
        <f t="shared" si="6"/>
        <v>0</v>
      </c>
      <c r="BK24" s="317"/>
      <c r="BL24" s="327">
        <f t="shared" si="29"/>
        <v>0</v>
      </c>
      <c r="BM24" s="319">
        <f t="shared" si="7"/>
        <v>0</v>
      </c>
      <c r="BN24" s="326">
        <f t="shared" si="8"/>
        <v>-340.785</v>
      </c>
      <c r="BO24" s="328">
        <f t="shared" si="9"/>
        <v>0</v>
      </c>
      <c r="BP24" s="329">
        <f t="shared" si="10"/>
        <v>-1298.03814</v>
      </c>
      <c r="BQ24" s="330">
        <f t="shared" si="11"/>
        <v>0</v>
      </c>
      <c r="BR24" s="340" t="e">
        <f t="shared" si="30"/>
        <v>#DIV/0!</v>
      </c>
    </row>
    <row r="25" spans="1:70" ht="24.75" customHeight="1">
      <c r="A25" s="547" t="s">
        <v>60</v>
      </c>
      <c r="B25" s="334"/>
      <c r="C25" s="317"/>
      <c r="D25" s="317"/>
      <c r="E25" s="318"/>
      <c r="F25" s="317"/>
      <c r="G25" s="317"/>
      <c r="H25" s="317"/>
      <c r="I25" s="318"/>
      <c r="J25" s="317"/>
      <c r="K25" s="317"/>
      <c r="L25" s="317"/>
      <c r="M25" s="319"/>
      <c r="N25" s="320"/>
      <c r="O25" s="320"/>
      <c r="P25" s="321"/>
      <c r="Q25" s="321"/>
      <c r="R25" s="317"/>
      <c r="S25" s="322"/>
      <c r="T25" s="317"/>
      <c r="U25" s="317"/>
      <c r="V25" s="317"/>
      <c r="W25" s="317"/>
      <c r="X25" s="319"/>
      <c r="Y25" s="317"/>
      <c r="Z25" s="317"/>
      <c r="AA25" s="321"/>
      <c r="AB25" s="345"/>
      <c r="AC25" s="334">
        <v>400</v>
      </c>
      <c r="AD25" s="322"/>
      <c r="AE25" s="323"/>
      <c r="AF25" s="324">
        <v>327.37402</v>
      </c>
      <c r="AG25" s="323">
        <f t="shared" si="0"/>
        <v>0.8184350499999999</v>
      </c>
      <c r="AH25" s="317"/>
      <c r="AI25" s="323"/>
      <c r="AJ25" s="422">
        <f t="shared" si="1"/>
        <v>0.8985529001495044</v>
      </c>
      <c r="AK25" s="419"/>
      <c r="AL25" s="326"/>
      <c r="AM25" s="326"/>
      <c r="AN25" s="326"/>
      <c r="AO25" s="321"/>
      <c r="AP25" s="321"/>
      <c r="AQ25" s="321"/>
      <c r="AR25" s="560"/>
      <c r="AS25" s="570">
        <v>3100</v>
      </c>
      <c r="AT25" s="322"/>
      <c r="AU25" s="323"/>
      <c r="AV25" s="324">
        <v>2863.09829</v>
      </c>
      <c r="AW25" s="323">
        <f t="shared" si="2"/>
        <v>0.9235800935483871</v>
      </c>
      <c r="AX25" s="317"/>
      <c r="AY25" s="323"/>
      <c r="AZ25" s="319">
        <f t="shared" si="3"/>
        <v>4.622370154300147</v>
      </c>
      <c r="BA25" s="326">
        <f t="shared" si="4"/>
        <v>2535.7242699999997</v>
      </c>
      <c r="BB25" s="326"/>
      <c r="BC25" s="326"/>
      <c r="BD25" s="326"/>
      <c r="BE25" s="560">
        <f t="shared" si="5"/>
        <v>8.745649059140367</v>
      </c>
      <c r="BF25" s="334">
        <v>737</v>
      </c>
      <c r="BG25" s="322"/>
      <c r="BH25" s="323"/>
      <c r="BI25" s="324">
        <v>583.52853</v>
      </c>
      <c r="BJ25" s="323">
        <f t="shared" si="6"/>
        <v>0.7917619131614655</v>
      </c>
      <c r="BK25" s="317"/>
      <c r="BL25" s="327">
        <f t="shared" si="29"/>
        <v>0</v>
      </c>
      <c r="BM25" s="319">
        <f t="shared" si="7"/>
        <v>0.9995285724022255</v>
      </c>
      <c r="BN25" s="326">
        <f t="shared" si="8"/>
        <v>256.1545100000001</v>
      </c>
      <c r="BO25" s="328">
        <f t="shared" si="9"/>
        <v>1.7824521628197623</v>
      </c>
      <c r="BP25" s="329">
        <f t="shared" si="10"/>
        <v>-2279.56976</v>
      </c>
      <c r="BQ25" s="330">
        <f t="shared" si="11"/>
        <v>0.20381016328992327</v>
      </c>
      <c r="BR25" s="340"/>
    </row>
    <row r="26" spans="1:70" ht="21.75" customHeight="1">
      <c r="A26" s="547" t="s">
        <v>61</v>
      </c>
      <c r="B26" s="334">
        <v>1470</v>
      </c>
      <c r="C26" s="317">
        <v>1575</v>
      </c>
      <c r="D26" s="317">
        <f aca="true" t="shared" si="32" ref="D26:D33">C26/B26*100</f>
        <v>107.14285714285714</v>
      </c>
      <c r="E26" s="318">
        <f aca="true" t="shared" si="33" ref="E26:E39">C26/C$38*100</f>
        <v>0.4705200516227714</v>
      </c>
      <c r="F26" s="317">
        <v>2140</v>
      </c>
      <c r="G26" s="317">
        <v>2024</v>
      </c>
      <c r="H26" s="317">
        <f aca="true" t="shared" si="34" ref="H26:H33">G26/F26*100</f>
        <v>94.57943925233646</v>
      </c>
      <c r="I26" s="318">
        <f aca="true" t="shared" si="35" ref="I26:I33">G26/G$38*100</f>
        <v>0.5989122522533186</v>
      </c>
      <c r="J26" s="317">
        <v>1896.25</v>
      </c>
      <c r="K26" s="317">
        <v>2267.62008</v>
      </c>
      <c r="L26" s="317">
        <f aca="true" t="shared" si="36" ref="L26:L39">K26/J26*100</f>
        <v>119.58444719841795</v>
      </c>
      <c r="M26" s="319">
        <f aca="true" t="shared" si="37" ref="M26:M39">K26/K$38*100</f>
        <v>0.62309250932595</v>
      </c>
      <c r="N26" s="320">
        <f aca="true" t="shared" si="38" ref="N26:N39">K26-C26</f>
        <v>692.6200800000001</v>
      </c>
      <c r="O26" s="320">
        <f aca="true" t="shared" si="39" ref="O26:O39">K26-G26</f>
        <v>243.62008000000014</v>
      </c>
      <c r="P26" s="321">
        <f aca="true" t="shared" si="40" ref="P26:P33">K26/C26</f>
        <v>1.439758780952381</v>
      </c>
      <c r="Q26" s="321">
        <f aca="true" t="shared" si="41" ref="Q26:Q33">K26/G26</f>
        <v>1.1203656521739132</v>
      </c>
      <c r="R26" s="317">
        <v>1342.37</v>
      </c>
      <c r="S26" s="322">
        <v>417.50709</v>
      </c>
      <c r="T26" s="317">
        <v>858.35534</v>
      </c>
      <c r="U26" s="317">
        <v>1086.25384</v>
      </c>
      <c r="V26" s="317">
        <v>1358.34</v>
      </c>
      <c r="W26" s="317">
        <f aca="true" t="shared" si="42" ref="W26:W33">V26/R26*100</f>
        <v>101.18968689705521</v>
      </c>
      <c r="X26" s="319">
        <f aca="true" t="shared" si="43" ref="X26:X39">V26/V$38*100</f>
        <v>0.44183450158137044</v>
      </c>
      <c r="Y26" s="317">
        <f aca="true" t="shared" si="44" ref="Y26:Y39">V26-G26</f>
        <v>-665.6600000000001</v>
      </c>
      <c r="Z26" s="317">
        <f aca="true" t="shared" si="45" ref="Z26:Z39">V26-K26</f>
        <v>-909.2800800000002</v>
      </c>
      <c r="AA26" s="321">
        <f aca="true" t="shared" si="46" ref="AA26:AA33">V26/G26</f>
        <v>0.6711166007905138</v>
      </c>
      <c r="AB26" s="345">
        <f aca="true" t="shared" si="47" ref="AB26:AB39">V26/K26</f>
        <v>0.5990156869663986</v>
      </c>
      <c r="AC26" s="334">
        <v>0</v>
      </c>
      <c r="AD26" s="322"/>
      <c r="AE26" s="323"/>
      <c r="AF26" s="324">
        <v>0.33687</v>
      </c>
      <c r="AG26" s="323" t="e">
        <f t="shared" si="0"/>
        <v>#DIV/0!</v>
      </c>
      <c r="AH26" s="317"/>
      <c r="AI26" s="323" t="e">
        <f aca="true" t="shared" si="48" ref="AI26:AI39">AD26/AC26</f>
        <v>#DIV/0!</v>
      </c>
      <c r="AJ26" s="422">
        <f t="shared" si="1"/>
        <v>0.0009246167899131507</v>
      </c>
      <c r="AK26" s="419">
        <f aca="true" t="shared" si="49" ref="AK26:AK39">AD26-S26</f>
        <v>-417.50709</v>
      </c>
      <c r="AL26" s="326">
        <f aca="true" t="shared" si="50" ref="AL26:AL38">AK26-T26</f>
        <v>-1275.86243</v>
      </c>
      <c r="AM26" s="326"/>
      <c r="AN26" s="326"/>
      <c r="AO26" s="321">
        <f aca="true" t="shared" si="51" ref="AO26:AO39">AD26/S26</f>
        <v>0</v>
      </c>
      <c r="AP26" s="321"/>
      <c r="AQ26" s="321"/>
      <c r="AR26" s="560">
        <f aca="true" t="shared" si="52" ref="AR26:AR39">AH26/V26</f>
        <v>0</v>
      </c>
      <c r="AS26" s="570">
        <v>1900</v>
      </c>
      <c r="AT26" s="322"/>
      <c r="AU26" s="323"/>
      <c r="AV26" s="324">
        <v>1900</v>
      </c>
      <c r="AW26" s="323">
        <f t="shared" si="2"/>
        <v>1</v>
      </c>
      <c r="AX26" s="317"/>
      <c r="AY26" s="323">
        <f aca="true" t="shared" si="53" ref="AY26:AY39">AT26/AS26</f>
        <v>0</v>
      </c>
      <c r="AZ26" s="319">
        <f t="shared" si="3"/>
        <v>3.0674822879274184</v>
      </c>
      <c r="BA26" s="326">
        <f t="shared" si="4"/>
        <v>1899.66313</v>
      </c>
      <c r="BB26" s="326">
        <f aca="true" t="shared" si="54" ref="BB26:BB38">BA26-AJ26</f>
        <v>1899.66220538321</v>
      </c>
      <c r="BC26" s="326"/>
      <c r="BD26" s="326"/>
      <c r="BE26" s="560">
        <f t="shared" si="5"/>
        <v>5640.157924421884</v>
      </c>
      <c r="BF26" s="334">
        <v>62</v>
      </c>
      <c r="BG26" s="322"/>
      <c r="BH26" s="323"/>
      <c r="BI26" s="324">
        <v>61.85637</v>
      </c>
      <c r="BJ26" s="323">
        <f t="shared" si="6"/>
        <v>0.9976833870967742</v>
      </c>
      <c r="BK26" s="317"/>
      <c r="BL26" s="327">
        <f t="shared" si="29"/>
        <v>0</v>
      </c>
      <c r="BM26" s="319">
        <f t="shared" si="7"/>
        <v>0.10595404683997858</v>
      </c>
      <c r="BN26" s="326">
        <f t="shared" si="8"/>
        <v>61.5195</v>
      </c>
      <c r="BO26" s="328">
        <f t="shared" si="9"/>
        <v>183.62089233235372</v>
      </c>
      <c r="BP26" s="329">
        <f t="shared" si="10"/>
        <v>-1838.14363</v>
      </c>
      <c r="BQ26" s="330">
        <f t="shared" si="11"/>
        <v>0.032555984210526315</v>
      </c>
      <c r="BR26" s="340" t="e">
        <f aca="true" t="shared" si="55" ref="BR26:BR39">BG26/AQ26</f>
        <v>#DIV/0!</v>
      </c>
    </row>
    <row r="27" spans="1:70" ht="21.75" customHeight="1">
      <c r="A27" s="548" t="s">
        <v>62</v>
      </c>
      <c r="B27" s="334">
        <v>1160</v>
      </c>
      <c r="C27" s="317">
        <v>1145</v>
      </c>
      <c r="D27" s="317">
        <f t="shared" si="32"/>
        <v>98.70689655172413</v>
      </c>
      <c r="E27" s="318">
        <f t="shared" si="33"/>
        <v>0.3420606089575068</v>
      </c>
      <c r="F27" s="462">
        <v>1131</v>
      </c>
      <c r="G27" s="462">
        <v>1175</v>
      </c>
      <c r="H27" s="317">
        <f t="shared" si="34"/>
        <v>103.89036251105217</v>
      </c>
      <c r="I27" s="318">
        <f t="shared" si="35"/>
        <v>0.34768868399093344</v>
      </c>
      <c r="J27" s="317">
        <v>803.4</v>
      </c>
      <c r="K27" s="317">
        <v>810.83102</v>
      </c>
      <c r="L27" s="317">
        <f t="shared" si="36"/>
        <v>100.92494647747074</v>
      </c>
      <c r="M27" s="453">
        <f t="shared" si="37"/>
        <v>0.2227986686778322</v>
      </c>
      <c r="N27" s="320">
        <f t="shared" si="38"/>
        <v>-334.16898000000003</v>
      </c>
      <c r="O27" s="320">
        <f t="shared" si="39"/>
        <v>-364.16898000000003</v>
      </c>
      <c r="P27" s="321">
        <f t="shared" si="40"/>
        <v>0.7081493624454148</v>
      </c>
      <c r="Q27" s="321">
        <f t="shared" si="41"/>
        <v>0.6900689531914893</v>
      </c>
      <c r="R27" s="317">
        <v>66.49</v>
      </c>
      <c r="S27" s="322">
        <v>2.75</v>
      </c>
      <c r="T27" s="317">
        <v>11.3936</v>
      </c>
      <c r="U27" s="317">
        <v>67.02864</v>
      </c>
      <c r="V27" s="317">
        <v>62.63</v>
      </c>
      <c r="W27" s="317">
        <f t="shared" si="42"/>
        <v>94.194615731689</v>
      </c>
      <c r="X27" s="453">
        <f t="shared" si="43"/>
        <v>0.020371994371100925</v>
      </c>
      <c r="Y27" s="317">
        <f t="shared" si="44"/>
        <v>-1112.37</v>
      </c>
      <c r="Z27" s="317">
        <f t="shared" si="45"/>
        <v>-748.20102</v>
      </c>
      <c r="AA27" s="321">
        <f t="shared" si="46"/>
        <v>0.05330212765957447</v>
      </c>
      <c r="AB27" s="345">
        <f t="shared" si="47"/>
        <v>0.07724174144200847</v>
      </c>
      <c r="AC27" s="334">
        <v>0</v>
      </c>
      <c r="AD27" s="322"/>
      <c r="AE27" s="323"/>
      <c r="AF27" s="324">
        <v>26.5814</v>
      </c>
      <c r="AG27" s="323"/>
      <c r="AH27" s="317"/>
      <c r="AI27" s="323" t="e">
        <f t="shared" si="48"/>
        <v>#DIV/0!</v>
      </c>
      <c r="AJ27" s="422">
        <f t="shared" si="1"/>
        <v>0.07295873404992259</v>
      </c>
      <c r="AK27" s="419">
        <f t="shared" si="49"/>
        <v>-2.75</v>
      </c>
      <c r="AL27" s="326">
        <f t="shared" si="50"/>
        <v>-14.1436</v>
      </c>
      <c r="AM27" s="326"/>
      <c r="AN27" s="326"/>
      <c r="AO27" s="321">
        <f t="shared" si="51"/>
        <v>0</v>
      </c>
      <c r="AP27" s="321"/>
      <c r="AQ27" s="321"/>
      <c r="AR27" s="560">
        <f t="shared" si="52"/>
        <v>0</v>
      </c>
      <c r="AS27" s="570">
        <v>90</v>
      </c>
      <c r="AT27" s="322"/>
      <c r="AU27" s="323"/>
      <c r="AV27" s="324">
        <v>144.93905</v>
      </c>
      <c r="AW27" s="323">
        <f t="shared" si="2"/>
        <v>1.610433888888889</v>
      </c>
      <c r="AX27" s="317"/>
      <c r="AY27" s="323">
        <f t="shared" si="53"/>
        <v>0</v>
      </c>
      <c r="AZ27" s="453">
        <f t="shared" si="3"/>
        <v>0.23399893089685606</v>
      </c>
      <c r="BA27" s="326">
        <f t="shared" si="4"/>
        <v>118.35765</v>
      </c>
      <c r="BB27" s="326">
        <f t="shared" si="54"/>
        <v>118.28469126595009</v>
      </c>
      <c r="BC27" s="326"/>
      <c r="BD27" s="326"/>
      <c r="BE27" s="560">
        <f t="shared" si="5"/>
        <v>5.452649220883776</v>
      </c>
      <c r="BF27" s="334">
        <v>27</v>
      </c>
      <c r="BG27" s="322"/>
      <c r="BH27" s="323"/>
      <c r="BI27" s="324">
        <v>-19.6212</v>
      </c>
      <c r="BJ27" s="323">
        <f t="shared" si="6"/>
        <v>-0.7267111111111112</v>
      </c>
      <c r="BK27" s="317"/>
      <c r="BL27" s="327">
        <f t="shared" si="29"/>
        <v>0</v>
      </c>
      <c r="BM27" s="453">
        <f t="shared" si="7"/>
        <v>-0.03360923933713841</v>
      </c>
      <c r="BN27" s="326">
        <f t="shared" si="8"/>
        <v>-46.202600000000004</v>
      </c>
      <c r="BO27" s="328">
        <f t="shared" si="9"/>
        <v>-0.738155251416404</v>
      </c>
      <c r="BP27" s="329">
        <f t="shared" si="10"/>
        <v>-164.56025</v>
      </c>
      <c r="BQ27" s="330">
        <f t="shared" si="11"/>
        <v>-0.13537552509140913</v>
      </c>
      <c r="BR27" s="340" t="e">
        <f t="shared" si="55"/>
        <v>#DIV/0!</v>
      </c>
    </row>
    <row r="28" spans="1:70" ht="13.5" customHeight="1" hidden="1">
      <c r="A28" s="549"/>
      <c r="B28" s="365"/>
      <c r="C28" s="352"/>
      <c r="D28" s="352" t="e">
        <f t="shared" si="32"/>
        <v>#DIV/0!</v>
      </c>
      <c r="E28" s="353">
        <f t="shared" si="33"/>
        <v>0</v>
      </c>
      <c r="F28" s="463"/>
      <c r="G28" s="463"/>
      <c r="H28" s="352" t="e">
        <f t="shared" si="34"/>
        <v>#DIV/0!</v>
      </c>
      <c r="I28" s="353">
        <f t="shared" si="35"/>
        <v>0</v>
      </c>
      <c r="J28" s="352"/>
      <c r="K28" s="352"/>
      <c r="L28" s="352" t="e">
        <f t="shared" si="36"/>
        <v>#DIV/0!</v>
      </c>
      <c r="M28" s="454">
        <f t="shared" si="37"/>
        <v>0</v>
      </c>
      <c r="N28" s="355">
        <f t="shared" si="38"/>
        <v>0</v>
      </c>
      <c r="O28" s="355">
        <f t="shared" si="39"/>
        <v>0</v>
      </c>
      <c r="P28" s="356" t="e">
        <f t="shared" si="40"/>
        <v>#DIV/0!</v>
      </c>
      <c r="Q28" s="356" t="e">
        <f t="shared" si="41"/>
        <v>#DIV/0!</v>
      </c>
      <c r="R28" s="352"/>
      <c r="S28" s="357"/>
      <c r="T28" s="352"/>
      <c r="U28" s="352"/>
      <c r="V28" s="352"/>
      <c r="W28" s="352" t="e">
        <f t="shared" si="42"/>
        <v>#DIV/0!</v>
      </c>
      <c r="X28" s="454">
        <f t="shared" si="43"/>
        <v>0</v>
      </c>
      <c r="Y28" s="352">
        <f t="shared" si="44"/>
        <v>0</v>
      </c>
      <c r="Z28" s="352">
        <f t="shared" si="45"/>
        <v>0</v>
      </c>
      <c r="AA28" s="356" t="e">
        <f t="shared" si="46"/>
        <v>#DIV/0!</v>
      </c>
      <c r="AB28" s="358" t="e">
        <f t="shared" si="47"/>
        <v>#DIV/0!</v>
      </c>
      <c r="AC28" s="359"/>
      <c r="AD28" s="357"/>
      <c r="AE28" s="360" t="e">
        <f aca="true" t="shared" si="56" ref="AE28:AE38">AD28/AC28</f>
        <v>#DIV/0!</v>
      </c>
      <c r="AF28" s="361"/>
      <c r="AG28" s="360" t="e">
        <f aca="true" t="shared" si="57" ref="AG28:AG35">AF28/AC28</f>
        <v>#DIV/0!</v>
      </c>
      <c r="AH28" s="352"/>
      <c r="AI28" s="360" t="e">
        <f t="shared" si="48"/>
        <v>#DIV/0!</v>
      </c>
      <c r="AJ28" s="424">
        <f t="shared" si="1"/>
        <v>0</v>
      </c>
      <c r="AK28" s="420">
        <f t="shared" si="49"/>
        <v>0</v>
      </c>
      <c r="AL28" s="363">
        <f t="shared" si="50"/>
        <v>0</v>
      </c>
      <c r="AM28" s="363"/>
      <c r="AN28" s="363"/>
      <c r="AO28" s="356" t="e">
        <f t="shared" si="51"/>
        <v>#DIV/0!</v>
      </c>
      <c r="AP28" s="356"/>
      <c r="AQ28" s="356"/>
      <c r="AR28" s="561" t="e">
        <f t="shared" si="52"/>
        <v>#DIV/0!</v>
      </c>
      <c r="AS28" s="572"/>
      <c r="AT28" s="357"/>
      <c r="AU28" s="360" t="e">
        <f aca="true" t="shared" si="58" ref="AU28:AU38">AT28/AS28</f>
        <v>#DIV/0!</v>
      </c>
      <c r="AV28" s="361"/>
      <c r="AW28" s="360" t="e">
        <f aca="true" t="shared" si="59" ref="AW28:AW39">AV28/AS28</f>
        <v>#DIV/0!</v>
      </c>
      <c r="AX28" s="352"/>
      <c r="AY28" s="360" t="e">
        <f t="shared" si="53"/>
        <v>#DIV/0!</v>
      </c>
      <c r="AZ28" s="454">
        <f t="shared" si="3"/>
        <v>0</v>
      </c>
      <c r="BA28" s="363">
        <f t="shared" si="4"/>
        <v>0</v>
      </c>
      <c r="BB28" s="363">
        <f t="shared" si="54"/>
        <v>0</v>
      </c>
      <c r="BC28" s="363"/>
      <c r="BD28" s="363"/>
      <c r="BE28" s="561" t="e">
        <f aca="true" t="shared" si="60" ref="BE28:BE34">AV28/AF28</f>
        <v>#DIV/0!</v>
      </c>
      <c r="BF28" s="365"/>
      <c r="BG28" s="357"/>
      <c r="BH28" s="360" t="e">
        <f aca="true" t="shared" si="61" ref="BH28:BH38">BG28/BF28</f>
        <v>#DIV/0!</v>
      </c>
      <c r="BI28" s="361"/>
      <c r="BJ28" s="360" t="e">
        <f aca="true" t="shared" si="62" ref="BJ28:BJ39">BI28/BF28</f>
        <v>#DIV/0!</v>
      </c>
      <c r="BK28" s="352"/>
      <c r="BL28" s="366" t="e">
        <f t="shared" si="29"/>
        <v>#DIV/0!</v>
      </c>
      <c r="BM28" s="454">
        <f t="shared" si="7"/>
        <v>0</v>
      </c>
      <c r="BN28" s="363">
        <f t="shared" si="8"/>
        <v>0</v>
      </c>
      <c r="BO28" s="367" t="e">
        <f t="shared" si="9"/>
        <v>#DIV/0!</v>
      </c>
      <c r="BP28" s="368">
        <f t="shared" si="10"/>
        <v>0</v>
      </c>
      <c r="BQ28" s="369" t="e">
        <f t="shared" si="11"/>
        <v>#DIV/0!</v>
      </c>
      <c r="BR28" s="340" t="e">
        <f t="shared" si="55"/>
        <v>#DIV/0!</v>
      </c>
    </row>
    <row r="29" spans="1:70" ht="26.25" customHeight="1">
      <c r="A29" s="550" t="s">
        <v>63</v>
      </c>
      <c r="B29" s="398">
        <f>B12+B20</f>
        <v>108738</v>
      </c>
      <c r="C29" s="388">
        <f>C12+C20</f>
        <v>110205</v>
      </c>
      <c r="D29" s="388">
        <f t="shared" si="32"/>
        <v>101.3491143850356</v>
      </c>
      <c r="E29" s="389">
        <f t="shared" si="33"/>
        <v>32.92296018354763</v>
      </c>
      <c r="F29" s="388">
        <f>F12+F20</f>
        <v>118076</v>
      </c>
      <c r="G29" s="388">
        <f>G12+G20</f>
        <v>118264</v>
      </c>
      <c r="H29" s="388">
        <f t="shared" si="34"/>
        <v>100.15921948575495</v>
      </c>
      <c r="I29" s="389">
        <f t="shared" si="35"/>
        <v>34.9949400200032</v>
      </c>
      <c r="J29" s="388">
        <f>J12+J20</f>
        <v>140128.8616</v>
      </c>
      <c r="K29" s="388">
        <f>K12+K20</f>
        <v>133676.73889</v>
      </c>
      <c r="L29" s="388">
        <f t="shared" si="36"/>
        <v>95.3955790146803</v>
      </c>
      <c r="M29" s="390">
        <f t="shared" si="37"/>
        <v>36.73145047890028</v>
      </c>
      <c r="N29" s="391">
        <f t="shared" si="38"/>
        <v>23471.738890000008</v>
      </c>
      <c r="O29" s="391">
        <f t="shared" si="39"/>
        <v>15412.738890000008</v>
      </c>
      <c r="P29" s="392">
        <f t="shared" si="40"/>
        <v>1.2129825224808313</v>
      </c>
      <c r="Q29" s="392">
        <f t="shared" si="41"/>
        <v>1.1303248570148143</v>
      </c>
      <c r="R29" s="388">
        <f>R12+R20</f>
        <v>127192.4</v>
      </c>
      <c r="S29" s="388">
        <f>S12+S20</f>
        <v>25768.39723</v>
      </c>
      <c r="T29" s="388">
        <f>T12+T20</f>
        <v>56910.91159</v>
      </c>
      <c r="U29" s="388">
        <f>U12+U20</f>
        <v>83531.60488</v>
      </c>
      <c r="V29" s="388">
        <f>V12+V20</f>
        <v>114967.91999999998</v>
      </c>
      <c r="W29" s="388">
        <f t="shared" si="42"/>
        <v>90.38898550542326</v>
      </c>
      <c r="X29" s="390">
        <f t="shared" si="43"/>
        <v>37.39622894934027</v>
      </c>
      <c r="Y29" s="388">
        <f t="shared" si="44"/>
        <v>-3296.0800000000163</v>
      </c>
      <c r="Z29" s="388">
        <f t="shared" si="45"/>
        <v>-18708.818890000024</v>
      </c>
      <c r="AA29" s="392">
        <f t="shared" si="46"/>
        <v>0.9721294730433605</v>
      </c>
      <c r="AB29" s="393">
        <f t="shared" si="47"/>
        <v>0.8600443200114632</v>
      </c>
      <c r="AC29" s="394">
        <f>AC12+AC20</f>
        <v>31947.718869999997</v>
      </c>
      <c r="AD29" s="388">
        <f>AD12+AD20</f>
        <v>738.92058</v>
      </c>
      <c r="AE29" s="395">
        <f t="shared" si="56"/>
        <v>0.023129056037045317</v>
      </c>
      <c r="AF29" s="396">
        <f>AF12+AF20</f>
        <v>16686.85571</v>
      </c>
      <c r="AG29" s="395">
        <f t="shared" si="57"/>
        <v>0.5223175957539031</v>
      </c>
      <c r="AH29" s="388">
        <f>AH12+AH20</f>
        <v>0</v>
      </c>
      <c r="AI29" s="395">
        <f t="shared" si="48"/>
        <v>0.023129056037045317</v>
      </c>
      <c r="AJ29" s="425">
        <f t="shared" si="1"/>
        <v>45.800893401977405</v>
      </c>
      <c r="AK29" s="398">
        <f t="shared" si="49"/>
        <v>-25029.476649999997</v>
      </c>
      <c r="AL29" s="388">
        <f t="shared" si="50"/>
        <v>-81940.38824</v>
      </c>
      <c r="AM29" s="388"/>
      <c r="AN29" s="388"/>
      <c r="AO29" s="392">
        <f t="shared" si="51"/>
        <v>0.028675457515057873</v>
      </c>
      <c r="AP29" s="392"/>
      <c r="AQ29" s="392"/>
      <c r="AR29" s="562">
        <f t="shared" si="52"/>
        <v>0</v>
      </c>
      <c r="AS29" s="573">
        <f>AS12+AS20</f>
        <v>35704.55</v>
      </c>
      <c r="AT29" s="388">
        <f>AT12+AT20</f>
        <v>907</v>
      </c>
      <c r="AU29" s="395">
        <f t="shared" si="58"/>
        <v>0.025402924837310648</v>
      </c>
      <c r="AV29" s="396">
        <f>AV12+AV20</f>
        <v>28028.236530000002</v>
      </c>
      <c r="AW29" s="395">
        <f t="shared" si="59"/>
        <v>0.7850046150980757</v>
      </c>
      <c r="AX29" s="388">
        <f>AX12+AX20</f>
        <v>0</v>
      </c>
      <c r="AY29" s="395">
        <f t="shared" si="53"/>
        <v>0.025402924837310648</v>
      </c>
      <c r="AZ29" s="390">
        <f t="shared" si="3"/>
        <v>45.25058900927119</v>
      </c>
      <c r="BA29" s="388">
        <f t="shared" si="4"/>
        <v>11341.380820000002</v>
      </c>
      <c r="BB29" s="388">
        <f t="shared" si="54"/>
        <v>11295.579926598024</v>
      </c>
      <c r="BC29" s="388"/>
      <c r="BD29" s="388"/>
      <c r="BE29" s="562">
        <f t="shared" si="60"/>
        <v>1.6796595486352415</v>
      </c>
      <c r="BF29" s="398">
        <f>BF12+BF20</f>
        <v>54945.020000000004</v>
      </c>
      <c r="BG29" s="388">
        <f>BG12+BG20</f>
        <v>1025.44437</v>
      </c>
      <c r="BH29" s="395">
        <f t="shared" si="61"/>
        <v>0.018663099403731218</v>
      </c>
      <c r="BI29" s="396">
        <f>BI12+BI20</f>
        <v>42371.46376</v>
      </c>
      <c r="BJ29" s="395">
        <f t="shared" si="62"/>
        <v>0.7711611308904792</v>
      </c>
      <c r="BK29" s="388">
        <f>BK12+BK20</f>
        <v>0</v>
      </c>
      <c r="BL29" s="399">
        <f t="shared" si="29"/>
        <v>0.018663099403731218</v>
      </c>
      <c r="BM29" s="390">
        <f t="shared" si="7"/>
        <v>72.57826568072933</v>
      </c>
      <c r="BN29" s="388">
        <f t="shared" si="8"/>
        <v>25684.60805</v>
      </c>
      <c r="BO29" s="400">
        <f t="shared" si="9"/>
        <v>2.539211969970345</v>
      </c>
      <c r="BP29" s="388">
        <f t="shared" si="10"/>
        <v>14343.227229999997</v>
      </c>
      <c r="BQ29" s="400">
        <f t="shared" si="11"/>
        <v>1.5117420503658063</v>
      </c>
      <c r="BR29" s="402" t="e">
        <f t="shared" si="55"/>
        <v>#DIV/0!</v>
      </c>
    </row>
    <row r="30" spans="1:70" ht="20.25" customHeight="1">
      <c r="A30" s="551" t="s">
        <v>64</v>
      </c>
      <c r="B30" s="383">
        <v>11588</v>
      </c>
      <c r="C30" s="370">
        <v>11588</v>
      </c>
      <c r="D30" s="370">
        <f t="shared" si="32"/>
        <v>100</v>
      </c>
      <c r="E30" s="371">
        <f t="shared" si="33"/>
        <v>3.4618326083839204</v>
      </c>
      <c r="F30" s="370">
        <v>12784</v>
      </c>
      <c r="G30" s="370">
        <v>12784</v>
      </c>
      <c r="H30" s="370">
        <f t="shared" si="34"/>
        <v>100</v>
      </c>
      <c r="I30" s="371">
        <f t="shared" si="35"/>
        <v>3.782852881821356</v>
      </c>
      <c r="J30" s="370">
        <v>14739</v>
      </c>
      <c r="K30" s="370">
        <v>14739</v>
      </c>
      <c r="L30" s="370">
        <f t="shared" si="36"/>
        <v>100</v>
      </c>
      <c r="M30" s="372">
        <f t="shared" si="37"/>
        <v>4.04995553530077</v>
      </c>
      <c r="N30" s="373">
        <f t="shared" si="38"/>
        <v>3151</v>
      </c>
      <c r="O30" s="373">
        <f t="shared" si="39"/>
        <v>1955</v>
      </c>
      <c r="P30" s="374">
        <f t="shared" si="40"/>
        <v>1.2719192267863306</v>
      </c>
      <c r="Q30" s="374">
        <f t="shared" si="41"/>
        <v>1.1529255319148937</v>
      </c>
      <c r="R30" s="370">
        <v>16095</v>
      </c>
      <c r="S30" s="375">
        <v>4026</v>
      </c>
      <c r="T30" s="370">
        <v>10949</v>
      </c>
      <c r="U30" s="370">
        <v>14646</v>
      </c>
      <c r="V30" s="370">
        <v>16095</v>
      </c>
      <c r="W30" s="370">
        <f t="shared" si="42"/>
        <v>100</v>
      </c>
      <c r="X30" s="372">
        <f t="shared" si="43"/>
        <v>5.235306552816053</v>
      </c>
      <c r="Y30" s="370">
        <f t="shared" si="44"/>
        <v>3311</v>
      </c>
      <c r="Z30" s="370">
        <f t="shared" si="45"/>
        <v>1356</v>
      </c>
      <c r="AA30" s="374">
        <f t="shared" si="46"/>
        <v>1.2589956195244054</v>
      </c>
      <c r="AB30" s="376">
        <f t="shared" si="47"/>
        <v>1.092000814166497</v>
      </c>
      <c r="AC30" s="383">
        <v>183</v>
      </c>
      <c r="AD30" s="375"/>
      <c r="AE30" s="378"/>
      <c r="AF30" s="379">
        <v>135</v>
      </c>
      <c r="AG30" s="378">
        <f t="shared" si="57"/>
        <v>0.7377049180327869</v>
      </c>
      <c r="AH30" s="370"/>
      <c r="AI30" s="378">
        <f t="shared" si="48"/>
        <v>0</v>
      </c>
      <c r="AJ30" s="426">
        <f t="shared" si="1"/>
        <v>0.37053838762215496</v>
      </c>
      <c r="AK30" s="421">
        <f t="shared" si="49"/>
        <v>-4026</v>
      </c>
      <c r="AL30" s="381">
        <f t="shared" si="50"/>
        <v>-14975</v>
      </c>
      <c r="AM30" s="381"/>
      <c r="AN30" s="381"/>
      <c r="AO30" s="374">
        <f t="shared" si="51"/>
        <v>0</v>
      </c>
      <c r="AP30" s="374"/>
      <c r="AQ30" s="374"/>
      <c r="AR30" s="563">
        <f t="shared" si="52"/>
        <v>0</v>
      </c>
      <c r="AS30" s="574">
        <v>220</v>
      </c>
      <c r="AT30" s="375"/>
      <c r="AU30" s="378"/>
      <c r="AV30" s="379">
        <v>164</v>
      </c>
      <c r="AW30" s="378">
        <f t="shared" si="59"/>
        <v>0.7454545454545455</v>
      </c>
      <c r="AX30" s="370"/>
      <c r="AY30" s="378">
        <f t="shared" si="53"/>
        <v>0</v>
      </c>
      <c r="AZ30" s="372">
        <f t="shared" si="3"/>
        <v>0.26477215537899823</v>
      </c>
      <c r="BA30" s="381">
        <f t="shared" si="4"/>
        <v>29</v>
      </c>
      <c r="BB30" s="381">
        <f t="shared" si="54"/>
        <v>28.629461612377845</v>
      </c>
      <c r="BC30" s="381"/>
      <c r="BD30" s="381"/>
      <c r="BE30" s="563">
        <f t="shared" si="60"/>
        <v>1.2148148148148148</v>
      </c>
      <c r="BF30" s="383">
        <v>223.6</v>
      </c>
      <c r="BG30" s="375"/>
      <c r="BH30" s="378"/>
      <c r="BI30" s="379">
        <v>166.5</v>
      </c>
      <c r="BJ30" s="378">
        <f t="shared" si="62"/>
        <v>0.7446332737030411</v>
      </c>
      <c r="BK30" s="370"/>
      <c r="BL30" s="384">
        <f t="shared" si="29"/>
        <v>0</v>
      </c>
      <c r="BM30" s="372">
        <f t="shared" si="7"/>
        <v>0.28519857855959596</v>
      </c>
      <c r="BN30" s="381">
        <f t="shared" si="8"/>
        <v>31.5</v>
      </c>
      <c r="BO30" s="385">
        <f t="shared" si="9"/>
        <v>1.2333333333333334</v>
      </c>
      <c r="BP30" s="386">
        <f t="shared" si="10"/>
        <v>2.5</v>
      </c>
      <c r="BQ30" s="387">
        <f t="shared" si="11"/>
        <v>1.0152439024390243</v>
      </c>
      <c r="BR30" s="340" t="e">
        <f t="shared" si="55"/>
        <v>#DIV/0!</v>
      </c>
    </row>
    <row r="31" spans="1:70" ht="22.5" customHeight="1">
      <c r="A31" s="547" t="s">
        <v>65</v>
      </c>
      <c r="B31" s="334">
        <v>67560.67732</v>
      </c>
      <c r="C31" s="317">
        <v>63314.36077</v>
      </c>
      <c r="D31" s="317">
        <f t="shared" si="32"/>
        <v>93.71481056963447</v>
      </c>
      <c r="E31" s="318">
        <f t="shared" si="33"/>
        <v>18.914715109817887</v>
      </c>
      <c r="F31" s="317">
        <v>41067.01952</v>
      </c>
      <c r="G31" s="317">
        <v>33721.20332</v>
      </c>
      <c r="H31" s="317">
        <f t="shared" si="34"/>
        <v>82.11261424408333</v>
      </c>
      <c r="I31" s="318">
        <f t="shared" si="35"/>
        <v>9.978281536103403</v>
      </c>
      <c r="J31" s="317">
        <v>45622.08209</v>
      </c>
      <c r="K31" s="317">
        <v>44589.3791</v>
      </c>
      <c r="L31" s="317">
        <f t="shared" si="36"/>
        <v>97.73639662485644</v>
      </c>
      <c r="M31" s="319">
        <f t="shared" si="37"/>
        <v>12.252188255761547</v>
      </c>
      <c r="N31" s="320">
        <f t="shared" si="38"/>
        <v>-18724.98167</v>
      </c>
      <c r="O31" s="320">
        <f t="shared" si="39"/>
        <v>10868.175779999998</v>
      </c>
      <c r="P31" s="321">
        <f t="shared" si="40"/>
        <v>0.7042537989442612</v>
      </c>
      <c r="Q31" s="321">
        <f t="shared" si="41"/>
        <v>1.3222950164875669</v>
      </c>
      <c r="R31" s="317">
        <v>21330.1</v>
      </c>
      <c r="S31" s="322">
        <v>2232.22152</v>
      </c>
      <c r="T31" s="317">
        <v>5917.714</v>
      </c>
      <c r="U31" s="317">
        <v>10846.68271</v>
      </c>
      <c r="V31" s="317">
        <v>20301.34</v>
      </c>
      <c r="W31" s="317">
        <f t="shared" si="42"/>
        <v>95.17695650747066</v>
      </c>
      <c r="X31" s="319">
        <f t="shared" si="43"/>
        <v>6.603525214846018</v>
      </c>
      <c r="Y31" s="317">
        <f t="shared" si="44"/>
        <v>-13419.86332</v>
      </c>
      <c r="Z31" s="317">
        <f t="shared" si="45"/>
        <v>-24288.039099999998</v>
      </c>
      <c r="AA31" s="321">
        <f t="shared" si="46"/>
        <v>0.6020348623786893</v>
      </c>
      <c r="AB31" s="345">
        <f t="shared" si="47"/>
        <v>0.4552954180965485</v>
      </c>
      <c r="AC31" s="334">
        <v>108687.355</v>
      </c>
      <c r="AD31" s="322"/>
      <c r="AE31" s="323"/>
      <c r="AF31" s="324">
        <v>19611.61637</v>
      </c>
      <c r="AG31" s="323">
        <f t="shared" si="57"/>
        <v>0.1804406443601466</v>
      </c>
      <c r="AH31" s="317"/>
      <c r="AI31" s="323">
        <f t="shared" si="48"/>
        <v>0</v>
      </c>
      <c r="AJ31" s="422">
        <f t="shared" si="1"/>
        <v>53.82856821040044</v>
      </c>
      <c r="AK31" s="419">
        <f t="shared" si="49"/>
        <v>-2232.22152</v>
      </c>
      <c r="AL31" s="326">
        <f t="shared" si="50"/>
        <v>-8149.93552</v>
      </c>
      <c r="AM31" s="326"/>
      <c r="AN31" s="326"/>
      <c r="AO31" s="321">
        <f t="shared" si="51"/>
        <v>0</v>
      </c>
      <c r="AP31" s="321"/>
      <c r="AQ31" s="321"/>
      <c r="AR31" s="560">
        <f t="shared" si="52"/>
        <v>0</v>
      </c>
      <c r="AS31" s="570">
        <v>54920.165</v>
      </c>
      <c r="AT31" s="322"/>
      <c r="AU31" s="323"/>
      <c r="AV31" s="324">
        <v>33647.81142</v>
      </c>
      <c r="AW31" s="323">
        <f t="shared" si="59"/>
        <v>0.6126677044761245</v>
      </c>
      <c r="AX31" s="317"/>
      <c r="AY31" s="323">
        <f t="shared" si="53"/>
        <v>0</v>
      </c>
      <c r="AZ31" s="319">
        <f t="shared" si="3"/>
        <v>54.3231923991431</v>
      </c>
      <c r="BA31" s="326">
        <f t="shared" si="4"/>
        <v>14036.195049999998</v>
      </c>
      <c r="BB31" s="326">
        <f t="shared" si="54"/>
        <v>13982.366481789599</v>
      </c>
      <c r="BC31" s="326"/>
      <c r="BD31" s="326"/>
      <c r="BE31" s="560">
        <f t="shared" si="60"/>
        <v>1.7157082203316625</v>
      </c>
      <c r="BF31" s="334">
        <v>46026.831</v>
      </c>
      <c r="BG31" s="322"/>
      <c r="BH31" s="323"/>
      <c r="BI31" s="324">
        <v>34726.93136</v>
      </c>
      <c r="BJ31" s="323">
        <f t="shared" si="62"/>
        <v>0.7544932076683707</v>
      </c>
      <c r="BK31" s="317"/>
      <c r="BL31" s="327">
        <f t="shared" si="29"/>
        <v>0</v>
      </c>
      <c r="BM31" s="319">
        <f t="shared" si="7"/>
        <v>59.48391268233427</v>
      </c>
      <c r="BN31" s="326">
        <f t="shared" si="8"/>
        <v>15115.314990000003</v>
      </c>
      <c r="BO31" s="328">
        <f t="shared" si="9"/>
        <v>1.770732748633712</v>
      </c>
      <c r="BP31" s="329">
        <f t="shared" si="10"/>
        <v>1079.1199400000041</v>
      </c>
      <c r="BQ31" s="330">
        <f t="shared" si="11"/>
        <v>1.0320710291237125</v>
      </c>
      <c r="BR31" s="340" t="e">
        <f t="shared" si="55"/>
        <v>#DIV/0!</v>
      </c>
    </row>
    <row r="32" spans="1:70" ht="20.25" customHeight="1" hidden="1">
      <c r="A32" s="547" t="s">
        <v>66</v>
      </c>
      <c r="B32" s="334">
        <v>153127.4</v>
      </c>
      <c r="C32" s="317">
        <v>152009.6</v>
      </c>
      <c r="D32" s="317">
        <f t="shared" si="32"/>
        <v>99.2700196045907</v>
      </c>
      <c r="E32" s="318">
        <f t="shared" si="33"/>
        <v>45.411787199464655</v>
      </c>
      <c r="F32" s="317">
        <v>175797.3</v>
      </c>
      <c r="G32" s="317">
        <v>174175.01592</v>
      </c>
      <c r="H32" s="317">
        <f t="shared" si="34"/>
        <v>99.07718487144001</v>
      </c>
      <c r="I32" s="318">
        <f t="shared" si="35"/>
        <v>51.53930388878697</v>
      </c>
      <c r="J32" s="317">
        <v>173163.4</v>
      </c>
      <c r="K32" s="317">
        <v>170029.42003</v>
      </c>
      <c r="L32" s="317">
        <f t="shared" si="36"/>
        <v>98.19016029368794</v>
      </c>
      <c r="M32" s="319">
        <f t="shared" si="37"/>
        <v>46.720373893376625</v>
      </c>
      <c r="N32" s="320">
        <f t="shared" si="38"/>
        <v>18019.820030000003</v>
      </c>
      <c r="O32" s="320">
        <f t="shared" si="39"/>
        <v>-4145.595889999997</v>
      </c>
      <c r="P32" s="321">
        <f t="shared" si="40"/>
        <v>1.1185439605788055</v>
      </c>
      <c r="Q32" s="321">
        <f t="shared" si="41"/>
        <v>0.9761986765547126</v>
      </c>
      <c r="R32" s="317">
        <v>156682.5</v>
      </c>
      <c r="S32" s="322">
        <v>32813.65226</v>
      </c>
      <c r="T32" s="317">
        <v>84283.81546</v>
      </c>
      <c r="U32" s="317">
        <v>111336.16189</v>
      </c>
      <c r="V32" s="317">
        <v>155568.8</v>
      </c>
      <c r="W32" s="317">
        <f t="shared" si="42"/>
        <v>99.28919949579563</v>
      </c>
      <c r="X32" s="319">
        <f t="shared" si="43"/>
        <v>50.602693883425275</v>
      </c>
      <c r="Y32" s="317">
        <f t="shared" si="44"/>
        <v>-18606.215920000017</v>
      </c>
      <c r="Z32" s="317">
        <f t="shared" si="45"/>
        <v>-14460.62003000002</v>
      </c>
      <c r="AA32" s="321">
        <f t="shared" si="46"/>
        <v>0.8931751731342111</v>
      </c>
      <c r="AB32" s="345">
        <f t="shared" si="47"/>
        <v>0.9149522475142914</v>
      </c>
      <c r="AC32" s="334">
        <v>0</v>
      </c>
      <c r="AD32" s="322"/>
      <c r="AE32" s="323"/>
      <c r="AF32" s="324">
        <v>0</v>
      </c>
      <c r="AG32" s="323" t="e">
        <f t="shared" si="57"/>
        <v>#DIV/0!</v>
      </c>
      <c r="AH32" s="317"/>
      <c r="AI32" s="323" t="e">
        <f t="shared" si="48"/>
        <v>#DIV/0!</v>
      </c>
      <c r="AJ32" s="422">
        <f t="shared" si="1"/>
        <v>0</v>
      </c>
      <c r="AK32" s="419">
        <f t="shared" si="49"/>
        <v>-32813.65226</v>
      </c>
      <c r="AL32" s="326">
        <f t="shared" si="50"/>
        <v>-117097.46772</v>
      </c>
      <c r="AM32" s="326"/>
      <c r="AN32" s="326"/>
      <c r="AO32" s="321">
        <f t="shared" si="51"/>
        <v>0</v>
      </c>
      <c r="AP32" s="321"/>
      <c r="AQ32" s="321"/>
      <c r="AR32" s="560">
        <f t="shared" si="52"/>
        <v>0</v>
      </c>
      <c r="AS32" s="570">
        <v>0</v>
      </c>
      <c r="AT32" s="322"/>
      <c r="AU32" s="323"/>
      <c r="AV32" s="324">
        <v>0</v>
      </c>
      <c r="AW32" s="323" t="e">
        <f t="shared" si="59"/>
        <v>#DIV/0!</v>
      </c>
      <c r="AX32" s="317"/>
      <c r="AY32" s="323" t="e">
        <f t="shared" si="53"/>
        <v>#DIV/0!</v>
      </c>
      <c r="AZ32" s="319">
        <f t="shared" si="3"/>
        <v>0</v>
      </c>
      <c r="BA32" s="326">
        <f t="shared" si="4"/>
        <v>0</v>
      </c>
      <c r="BB32" s="326">
        <f t="shared" si="54"/>
        <v>0</v>
      </c>
      <c r="BC32" s="326"/>
      <c r="BD32" s="326"/>
      <c r="BE32" s="560" t="e">
        <f t="shared" si="60"/>
        <v>#DIV/0!</v>
      </c>
      <c r="BF32" s="334">
        <v>0</v>
      </c>
      <c r="BG32" s="322"/>
      <c r="BH32" s="323"/>
      <c r="BI32" s="324">
        <v>0</v>
      </c>
      <c r="BJ32" s="323" t="e">
        <f t="shared" si="62"/>
        <v>#DIV/0!</v>
      </c>
      <c r="BK32" s="317"/>
      <c r="BL32" s="327" t="e">
        <f t="shared" si="29"/>
        <v>#DIV/0!</v>
      </c>
      <c r="BM32" s="319">
        <f t="shared" si="7"/>
        <v>0</v>
      </c>
      <c r="BN32" s="326">
        <f t="shared" si="8"/>
        <v>0</v>
      </c>
      <c r="BO32" s="328" t="e">
        <f t="shared" si="9"/>
        <v>#DIV/0!</v>
      </c>
      <c r="BP32" s="329">
        <f t="shared" si="10"/>
        <v>0</v>
      </c>
      <c r="BQ32" s="330" t="e">
        <f t="shared" si="11"/>
        <v>#DIV/0!</v>
      </c>
      <c r="BR32" s="340" t="e">
        <f t="shared" si="55"/>
        <v>#DIV/0!</v>
      </c>
    </row>
    <row r="33" spans="1:70" ht="20.25" customHeight="1">
      <c r="A33" s="547" t="s">
        <v>67</v>
      </c>
      <c r="B33" s="334">
        <v>1118.3</v>
      </c>
      <c r="C33" s="317">
        <v>874.467</v>
      </c>
      <c r="D33" s="317">
        <f t="shared" si="32"/>
        <v>78.19610122507378</v>
      </c>
      <c r="E33" s="318">
        <f t="shared" si="33"/>
        <v>0.2612407987189905</v>
      </c>
      <c r="F33" s="317">
        <v>1137.343</v>
      </c>
      <c r="G33" s="317">
        <v>1136.33957</v>
      </c>
      <c r="H33" s="317">
        <f t="shared" si="34"/>
        <v>99.91177419652647</v>
      </c>
      <c r="I33" s="318">
        <f t="shared" si="35"/>
        <v>0.33624885928521125</v>
      </c>
      <c r="J33" s="317">
        <v>1185.18</v>
      </c>
      <c r="K33" s="317">
        <v>1176.82142</v>
      </c>
      <c r="L33" s="317">
        <f t="shared" si="36"/>
        <v>99.29474172699506</v>
      </c>
      <c r="M33" s="319">
        <f t="shared" si="37"/>
        <v>0.3233648432043905</v>
      </c>
      <c r="N33" s="320">
        <f t="shared" si="38"/>
        <v>302.35442</v>
      </c>
      <c r="O33" s="320">
        <f t="shared" si="39"/>
        <v>40.481849999999895</v>
      </c>
      <c r="P33" s="321">
        <f t="shared" si="40"/>
        <v>1.345758524907172</v>
      </c>
      <c r="Q33" s="321">
        <f t="shared" si="41"/>
        <v>1.035624782475893</v>
      </c>
      <c r="R33" s="317">
        <v>1101.25</v>
      </c>
      <c r="S33" s="322">
        <v>150.2</v>
      </c>
      <c r="T33" s="317">
        <v>421.54599</v>
      </c>
      <c r="U33" s="317">
        <v>622.50066</v>
      </c>
      <c r="V33" s="317">
        <v>1096.24</v>
      </c>
      <c r="W33" s="317">
        <f t="shared" si="42"/>
        <v>99.54506242905788</v>
      </c>
      <c r="X33" s="319">
        <f t="shared" si="43"/>
        <v>0.356579835691772</v>
      </c>
      <c r="Y33" s="317">
        <f t="shared" si="44"/>
        <v>-40.099570000000085</v>
      </c>
      <c r="Z33" s="317">
        <f t="shared" si="45"/>
        <v>-80.58141999999998</v>
      </c>
      <c r="AA33" s="321">
        <f t="shared" si="46"/>
        <v>0.964711631048807</v>
      </c>
      <c r="AB33" s="345">
        <f t="shared" si="47"/>
        <v>0.93152621236279</v>
      </c>
      <c r="AC33" s="334">
        <v>0</v>
      </c>
      <c r="AD33" s="322"/>
      <c r="AE33" s="323"/>
      <c r="AF33" s="324">
        <v>0</v>
      </c>
      <c r="AG33" s="323" t="e">
        <f t="shared" si="57"/>
        <v>#DIV/0!</v>
      </c>
      <c r="AH33" s="317"/>
      <c r="AI33" s="323" t="e">
        <f t="shared" si="48"/>
        <v>#DIV/0!</v>
      </c>
      <c r="AJ33" s="422">
        <f t="shared" si="1"/>
        <v>0</v>
      </c>
      <c r="AK33" s="419">
        <f t="shared" si="49"/>
        <v>-150.2</v>
      </c>
      <c r="AL33" s="326">
        <f t="shared" si="50"/>
        <v>-571.74599</v>
      </c>
      <c r="AM33" s="326"/>
      <c r="AN33" s="326"/>
      <c r="AO33" s="321">
        <f t="shared" si="51"/>
        <v>0</v>
      </c>
      <c r="AP33" s="321"/>
      <c r="AQ33" s="321"/>
      <c r="AR33" s="560">
        <f t="shared" si="52"/>
        <v>0</v>
      </c>
      <c r="AS33" s="570">
        <v>5000</v>
      </c>
      <c r="AT33" s="322"/>
      <c r="AU33" s="323"/>
      <c r="AV33" s="324">
        <v>0</v>
      </c>
      <c r="AW33" s="323">
        <f t="shared" si="59"/>
        <v>0</v>
      </c>
      <c r="AX33" s="317"/>
      <c r="AY33" s="323">
        <f t="shared" si="53"/>
        <v>0</v>
      </c>
      <c r="AZ33" s="319">
        <f t="shared" si="3"/>
        <v>0</v>
      </c>
      <c r="BA33" s="326">
        <f t="shared" si="4"/>
        <v>0</v>
      </c>
      <c r="BB33" s="326">
        <f t="shared" si="54"/>
        <v>0</v>
      </c>
      <c r="BC33" s="326"/>
      <c r="BD33" s="326"/>
      <c r="BE33" s="560" t="e">
        <f t="shared" si="60"/>
        <v>#DIV/0!</v>
      </c>
      <c r="BF33" s="334">
        <v>1010.8</v>
      </c>
      <c r="BG33" s="322"/>
      <c r="BH33" s="323"/>
      <c r="BI33" s="324">
        <v>0</v>
      </c>
      <c r="BJ33" s="323">
        <f t="shared" si="62"/>
        <v>0</v>
      </c>
      <c r="BK33" s="317"/>
      <c r="BL33" s="327">
        <f t="shared" si="29"/>
        <v>0</v>
      </c>
      <c r="BM33" s="319">
        <f t="shared" si="7"/>
        <v>0</v>
      </c>
      <c r="BN33" s="326">
        <f t="shared" si="8"/>
        <v>0</v>
      </c>
      <c r="BO33" s="328" t="e">
        <f t="shared" si="9"/>
        <v>#DIV/0!</v>
      </c>
      <c r="BP33" s="329">
        <f t="shared" si="10"/>
        <v>0</v>
      </c>
      <c r="BQ33" s="330" t="e">
        <f t="shared" si="11"/>
        <v>#DIV/0!</v>
      </c>
      <c r="BR33" s="340" t="e">
        <f t="shared" si="55"/>
        <v>#DIV/0!</v>
      </c>
    </row>
    <row r="34" spans="1:70" ht="30.75" customHeight="1" hidden="1">
      <c r="A34" s="547" t="s">
        <v>68</v>
      </c>
      <c r="B34" s="334">
        <v>0</v>
      </c>
      <c r="C34" s="317">
        <v>0</v>
      </c>
      <c r="D34" s="317" t="s">
        <v>69</v>
      </c>
      <c r="E34" s="318">
        <f t="shared" si="33"/>
        <v>0</v>
      </c>
      <c r="F34" s="317">
        <v>0</v>
      </c>
      <c r="G34" s="317">
        <v>0</v>
      </c>
      <c r="H34" s="317" t="s">
        <v>69</v>
      </c>
      <c r="I34" s="318" t="s">
        <v>69</v>
      </c>
      <c r="J34" s="317">
        <v>102.65125</v>
      </c>
      <c r="K34" s="317">
        <v>102.65125</v>
      </c>
      <c r="L34" s="317">
        <f t="shared" si="36"/>
        <v>100</v>
      </c>
      <c r="M34" s="319">
        <f t="shared" si="37"/>
        <v>0.02820632323380441</v>
      </c>
      <c r="N34" s="320">
        <f t="shared" si="38"/>
        <v>102.65125</v>
      </c>
      <c r="O34" s="320">
        <f t="shared" si="39"/>
        <v>102.65125</v>
      </c>
      <c r="P34" s="321" t="s">
        <v>69</v>
      </c>
      <c r="Q34" s="321" t="s">
        <v>69</v>
      </c>
      <c r="R34" s="317">
        <v>0</v>
      </c>
      <c r="S34" s="322">
        <v>0</v>
      </c>
      <c r="T34" s="317">
        <v>0</v>
      </c>
      <c r="U34" s="317">
        <v>0</v>
      </c>
      <c r="V34" s="317">
        <v>0</v>
      </c>
      <c r="W34" s="317"/>
      <c r="X34" s="319">
        <f t="shared" si="43"/>
        <v>0</v>
      </c>
      <c r="Y34" s="317">
        <f t="shared" si="44"/>
        <v>0</v>
      </c>
      <c r="Z34" s="317">
        <f t="shared" si="45"/>
        <v>-102.65125</v>
      </c>
      <c r="AA34" s="321"/>
      <c r="AB34" s="345">
        <f t="shared" si="47"/>
        <v>0</v>
      </c>
      <c r="AC34" s="334"/>
      <c r="AD34" s="322"/>
      <c r="AE34" s="323"/>
      <c r="AF34" s="324"/>
      <c r="AG34" s="323" t="e">
        <f t="shared" si="57"/>
        <v>#DIV/0!</v>
      </c>
      <c r="AH34" s="317"/>
      <c r="AI34" s="323" t="e">
        <f t="shared" si="48"/>
        <v>#DIV/0!</v>
      </c>
      <c r="AJ34" s="422">
        <f t="shared" si="1"/>
        <v>0</v>
      </c>
      <c r="AK34" s="419">
        <f t="shared" si="49"/>
        <v>0</v>
      </c>
      <c r="AL34" s="326">
        <f t="shared" si="50"/>
        <v>0</v>
      </c>
      <c r="AM34" s="326"/>
      <c r="AN34" s="326"/>
      <c r="AO34" s="321" t="e">
        <f t="shared" si="51"/>
        <v>#DIV/0!</v>
      </c>
      <c r="AP34" s="321"/>
      <c r="AQ34" s="321"/>
      <c r="AR34" s="560" t="e">
        <f t="shared" si="52"/>
        <v>#DIV/0!</v>
      </c>
      <c r="AS34" s="570"/>
      <c r="AT34" s="322"/>
      <c r="AU34" s="323"/>
      <c r="AV34" s="324"/>
      <c r="AW34" s="323" t="e">
        <f t="shared" si="59"/>
        <v>#DIV/0!</v>
      </c>
      <c r="AX34" s="317"/>
      <c r="AY34" s="323" t="e">
        <f t="shared" si="53"/>
        <v>#DIV/0!</v>
      </c>
      <c r="AZ34" s="319">
        <f t="shared" si="3"/>
        <v>0</v>
      </c>
      <c r="BA34" s="326">
        <f t="shared" si="4"/>
        <v>0</v>
      </c>
      <c r="BB34" s="326">
        <f t="shared" si="54"/>
        <v>0</v>
      </c>
      <c r="BC34" s="326"/>
      <c r="BD34" s="326"/>
      <c r="BE34" s="560" t="e">
        <f t="shared" si="60"/>
        <v>#DIV/0!</v>
      </c>
      <c r="BF34" s="334"/>
      <c r="BG34" s="322"/>
      <c r="BH34" s="323"/>
      <c r="BI34" s="324"/>
      <c r="BJ34" s="323" t="e">
        <f t="shared" si="62"/>
        <v>#DIV/0!</v>
      </c>
      <c r="BK34" s="317"/>
      <c r="BL34" s="327" t="e">
        <f t="shared" si="29"/>
        <v>#DIV/0!</v>
      </c>
      <c r="BM34" s="319">
        <f t="shared" si="7"/>
        <v>0</v>
      </c>
      <c r="BN34" s="326">
        <f t="shared" si="8"/>
        <v>0</v>
      </c>
      <c r="BO34" s="328" t="e">
        <f t="shared" si="9"/>
        <v>#DIV/0!</v>
      </c>
      <c r="BP34" s="329">
        <f t="shared" si="10"/>
        <v>0</v>
      </c>
      <c r="BQ34" s="330" t="e">
        <f t="shared" si="11"/>
        <v>#DIV/0!</v>
      </c>
      <c r="BR34" s="340" t="e">
        <f t="shared" si="55"/>
        <v>#DIV/0!</v>
      </c>
    </row>
    <row r="35" spans="1:70" ht="20.25" customHeight="1">
      <c r="A35" s="547" t="s">
        <v>70</v>
      </c>
      <c r="B35" s="334">
        <v>0</v>
      </c>
      <c r="C35" s="317">
        <v>0</v>
      </c>
      <c r="D35" s="317" t="s">
        <v>69</v>
      </c>
      <c r="E35" s="318">
        <f t="shared" si="33"/>
        <v>0</v>
      </c>
      <c r="F35" s="317">
        <v>500</v>
      </c>
      <c r="G35" s="317">
        <v>500</v>
      </c>
      <c r="H35" s="317">
        <f>G35/F35*100</f>
        <v>100</v>
      </c>
      <c r="I35" s="318">
        <f>G35/G$38*100</f>
        <v>0.1479526314855036</v>
      </c>
      <c r="J35" s="317">
        <v>500</v>
      </c>
      <c r="K35" s="317">
        <v>500</v>
      </c>
      <c r="L35" s="317">
        <f t="shared" si="36"/>
        <v>100</v>
      </c>
      <c r="M35" s="319">
        <f t="shared" si="37"/>
        <v>0.13738908797410848</v>
      </c>
      <c r="N35" s="320">
        <f t="shared" si="38"/>
        <v>500</v>
      </c>
      <c r="O35" s="320">
        <f t="shared" si="39"/>
        <v>0</v>
      </c>
      <c r="P35" s="321" t="s">
        <v>69</v>
      </c>
      <c r="Q35" s="321">
        <f>K35/G35</f>
        <v>1</v>
      </c>
      <c r="R35" s="317">
        <v>15</v>
      </c>
      <c r="S35" s="322">
        <v>0</v>
      </c>
      <c r="T35" s="317">
        <v>15</v>
      </c>
      <c r="U35" s="317">
        <v>15</v>
      </c>
      <c r="V35" s="317">
        <v>15</v>
      </c>
      <c r="W35" s="317">
        <f>V35/R35*100</f>
        <v>100</v>
      </c>
      <c r="X35" s="319">
        <f t="shared" si="43"/>
        <v>0.004879130058542454</v>
      </c>
      <c r="Y35" s="317">
        <f t="shared" si="44"/>
        <v>-485</v>
      </c>
      <c r="Z35" s="317">
        <f t="shared" si="45"/>
        <v>-485</v>
      </c>
      <c r="AA35" s="321">
        <f>V35/G35</f>
        <v>0.03</v>
      </c>
      <c r="AB35" s="345">
        <f t="shared" si="47"/>
        <v>0.03</v>
      </c>
      <c r="AC35" s="334">
        <v>225.56</v>
      </c>
      <c r="AD35" s="322"/>
      <c r="AE35" s="323"/>
      <c r="AF35" s="324">
        <v>0</v>
      </c>
      <c r="AG35" s="323">
        <f t="shared" si="57"/>
        <v>0</v>
      </c>
      <c r="AH35" s="317"/>
      <c r="AI35" s="323">
        <f t="shared" si="48"/>
        <v>0</v>
      </c>
      <c r="AJ35" s="422">
        <f t="shared" si="1"/>
        <v>0</v>
      </c>
      <c r="AK35" s="419">
        <f t="shared" si="49"/>
        <v>0</v>
      </c>
      <c r="AL35" s="326">
        <f t="shared" si="50"/>
        <v>-15</v>
      </c>
      <c r="AM35" s="326"/>
      <c r="AN35" s="326"/>
      <c r="AO35" s="321" t="e">
        <f t="shared" si="51"/>
        <v>#DIV/0!</v>
      </c>
      <c r="AP35" s="321"/>
      <c r="AQ35" s="321"/>
      <c r="AR35" s="560">
        <f t="shared" si="52"/>
        <v>0</v>
      </c>
      <c r="AS35" s="570">
        <v>100</v>
      </c>
      <c r="AT35" s="322"/>
      <c r="AU35" s="323"/>
      <c r="AV35" s="324">
        <v>100</v>
      </c>
      <c r="AW35" s="323">
        <f t="shared" si="59"/>
        <v>1</v>
      </c>
      <c r="AX35" s="317"/>
      <c r="AY35" s="323">
        <f t="shared" si="53"/>
        <v>0</v>
      </c>
      <c r="AZ35" s="319">
        <f t="shared" si="3"/>
        <v>0.16144643620670623</v>
      </c>
      <c r="BA35" s="326">
        <f t="shared" si="4"/>
        <v>100</v>
      </c>
      <c r="BB35" s="326">
        <f t="shared" si="54"/>
        <v>100</v>
      </c>
      <c r="BC35" s="326"/>
      <c r="BD35" s="326"/>
      <c r="BE35" s="560"/>
      <c r="BF35" s="334">
        <v>336.46</v>
      </c>
      <c r="BG35" s="322"/>
      <c r="BH35" s="323"/>
      <c r="BI35" s="324">
        <v>213.46</v>
      </c>
      <c r="BJ35" s="323">
        <f t="shared" si="62"/>
        <v>0.6344290554597872</v>
      </c>
      <c r="BK35" s="317"/>
      <c r="BL35" s="327">
        <f t="shared" si="29"/>
        <v>0</v>
      </c>
      <c r="BM35" s="319">
        <f t="shared" si="7"/>
        <v>0.36563656804403216</v>
      </c>
      <c r="BN35" s="326">
        <f t="shared" si="8"/>
        <v>213.46</v>
      </c>
      <c r="BO35" s="328" t="e">
        <f t="shared" si="9"/>
        <v>#DIV/0!</v>
      </c>
      <c r="BP35" s="329">
        <f t="shared" si="10"/>
        <v>113.46000000000001</v>
      </c>
      <c r="BQ35" s="330">
        <f t="shared" si="11"/>
        <v>2.1346000000000003</v>
      </c>
      <c r="BR35" s="340" t="e">
        <f t="shared" si="55"/>
        <v>#DIV/0!</v>
      </c>
    </row>
    <row r="36" spans="1:70" ht="27.75" customHeight="1">
      <c r="A36" s="552" t="s">
        <v>71</v>
      </c>
      <c r="B36" s="365">
        <v>-3256.22251</v>
      </c>
      <c r="C36" s="352">
        <v>-3256.22251</v>
      </c>
      <c r="D36" s="352">
        <f>C36/B36*100</f>
        <v>100</v>
      </c>
      <c r="E36" s="353">
        <f t="shared" si="33"/>
        <v>-0.972773322857416</v>
      </c>
      <c r="F36" s="352">
        <v>-2633.60188</v>
      </c>
      <c r="G36" s="352">
        <v>-2633.60188</v>
      </c>
      <c r="H36" s="352">
        <f>G36/F36*100</f>
        <v>100</v>
      </c>
      <c r="I36" s="353">
        <f>G36/G$38*100</f>
        <v>-0.779296656862339</v>
      </c>
      <c r="J36" s="352">
        <v>-884.0892</v>
      </c>
      <c r="K36" s="352">
        <v>-884.0892</v>
      </c>
      <c r="L36" s="352">
        <f t="shared" si="36"/>
        <v>100</v>
      </c>
      <c r="M36" s="354">
        <f t="shared" si="37"/>
        <v>-0.24292841775151838</v>
      </c>
      <c r="N36" s="355">
        <f t="shared" si="38"/>
        <v>2372.13331</v>
      </c>
      <c r="O36" s="355">
        <f t="shared" si="39"/>
        <v>1749.5126800000003</v>
      </c>
      <c r="P36" s="356">
        <f>K36/C36</f>
        <v>0.2715076126661872</v>
      </c>
      <c r="Q36" s="356">
        <f>K36/G36</f>
        <v>0.3356958417724094</v>
      </c>
      <c r="R36" s="352">
        <v>-582.88596</v>
      </c>
      <c r="S36" s="357">
        <v>-582.88596</v>
      </c>
      <c r="T36" s="352">
        <v>-582.88596</v>
      </c>
      <c r="U36" s="352">
        <v>-582.88596</v>
      </c>
      <c r="V36" s="352">
        <v>-612.44596</v>
      </c>
      <c r="W36" s="352">
        <f>V36/R36*100</f>
        <v>105.07131789552797</v>
      </c>
      <c r="X36" s="354">
        <f t="shared" si="43"/>
        <v>-0.19921356617792593</v>
      </c>
      <c r="Y36" s="352">
        <f t="shared" si="44"/>
        <v>2021.1559200000002</v>
      </c>
      <c r="Z36" s="352">
        <f t="shared" si="45"/>
        <v>271.64324</v>
      </c>
      <c r="AA36" s="356">
        <f>V36/G36</f>
        <v>0.2325506997283887</v>
      </c>
      <c r="AB36" s="358">
        <f t="shared" si="47"/>
        <v>0.6927422708025389</v>
      </c>
      <c r="AC36" s="359">
        <v>-0.010750000000000001</v>
      </c>
      <c r="AD36" s="357">
        <v>-0.01075</v>
      </c>
      <c r="AE36" s="360">
        <f t="shared" si="56"/>
        <v>0.9999999999999999</v>
      </c>
      <c r="AF36" s="361">
        <v>0</v>
      </c>
      <c r="AG36" s="360"/>
      <c r="AH36" s="352"/>
      <c r="AI36" s="360">
        <f t="shared" si="48"/>
        <v>0.9999999999999999</v>
      </c>
      <c r="AJ36" s="362">
        <f t="shared" si="1"/>
        <v>0</v>
      </c>
      <c r="AK36" s="363">
        <f t="shared" si="49"/>
        <v>582.8752099999999</v>
      </c>
      <c r="AL36" s="363">
        <f t="shared" si="50"/>
        <v>1165.7611699999998</v>
      </c>
      <c r="AM36" s="363"/>
      <c r="AN36" s="363"/>
      <c r="AO36" s="356">
        <f t="shared" si="51"/>
        <v>1.8442715621422757E-05</v>
      </c>
      <c r="AP36" s="356"/>
      <c r="AQ36" s="356"/>
      <c r="AR36" s="561">
        <f t="shared" si="52"/>
        <v>0</v>
      </c>
      <c r="AS36" s="572">
        <v>0</v>
      </c>
      <c r="AT36" s="357">
        <v>-88</v>
      </c>
      <c r="AU36" s="360" t="e">
        <f t="shared" si="58"/>
        <v>#DIV/0!</v>
      </c>
      <c r="AV36" s="361">
        <v>0</v>
      </c>
      <c r="AW36" s="360" t="e">
        <f t="shared" si="59"/>
        <v>#DIV/0!</v>
      </c>
      <c r="AX36" s="352"/>
      <c r="AY36" s="360" t="e">
        <f t="shared" si="53"/>
        <v>#DIV/0!</v>
      </c>
      <c r="AZ36" s="354">
        <f t="shared" si="3"/>
        <v>0</v>
      </c>
      <c r="BA36" s="363">
        <f t="shared" si="4"/>
        <v>0</v>
      </c>
      <c r="BB36" s="363">
        <f t="shared" si="54"/>
        <v>0</v>
      </c>
      <c r="BC36" s="363"/>
      <c r="BD36" s="363"/>
      <c r="BE36" s="561" t="e">
        <f>AV36/AF36</f>
        <v>#DIV/0!</v>
      </c>
      <c r="BF36" s="365">
        <v>-19097.98</v>
      </c>
      <c r="BG36" s="357">
        <v>-2.1488</v>
      </c>
      <c r="BH36" s="360">
        <f t="shared" si="61"/>
        <v>0.00011251451724213766</v>
      </c>
      <c r="BI36" s="361">
        <v>-19097.98</v>
      </c>
      <c r="BJ36" s="360">
        <f t="shared" si="62"/>
        <v>1</v>
      </c>
      <c r="BK36" s="352"/>
      <c r="BL36" s="366">
        <f t="shared" si="29"/>
        <v>0.00011251451724213766</v>
      </c>
      <c r="BM36" s="354">
        <f t="shared" si="7"/>
        <v>-32.71301350966722</v>
      </c>
      <c r="BN36" s="363">
        <f t="shared" si="8"/>
        <v>-19097.98</v>
      </c>
      <c r="BO36" s="328" t="e">
        <f t="shared" si="9"/>
        <v>#DIV/0!</v>
      </c>
      <c r="BP36" s="368">
        <f t="shared" si="10"/>
        <v>-19097.98</v>
      </c>
      <c r="BQ36" s="330" t="e">
        <f t="shared" si="11"/>
        <v>#DIV/0!</v>
      </c>
      <c r="BR36" s="340" t="e">
        <f t="shared" si="55"/>
        <v>#DIV/0!</v>
      </c>
    </row>
    <row r="37" spans="1:70" ht="23.25" customHeight="1">
      <c r="A37" s="550" t="s">
        <v>72</v>
      </c>
      <c r="B37" s="398">
        <v>230138</v>
      </c>
      <c r="C37" s="388">
        <v>224531</v>
      </c>
      <c r="D37" s="388">
        <f>C37/B37*100</f>
        <v>97.56363573160452</v>
      </c>
      <c r="E37" s="389">
        <f t="shared" si="33"/>
        <v>67.07703981645237</v>
      </c>
      <c r="F37" s="388">
        <f>F30+F31+F32+F33+F34+F35+F36</f>
        <v>228652.06063999998</v>
      </c>
      <c r="G37" s="388">
        <f>G30+G31+G32+G33+G34+G35+G36</f>
        <v>219682.95693000001</v>
      </c>
      <c r="H37" s="388">
        <f>G37/F37*100</f>
        <v>96.07740088372904</v>
      </c>
      <c r="I37" s="389">
        <f>G37/G$38*100</f>
        <v>65.00534314062011</v>
      </c>
      <c r="J37" s="388">
        <f>J30+J31+J32+J33+J34+J35+J36</f>
        <v>234428.22414</v>
      </c>
      <c r="K37" s="388">
        <f>K30+K31+K32+K33+K34+K35+K36</f>
        <v>230253.1826</v>
      </c>
      <c r="L37" s="388">
        <f t="shared" si="36"/>
        <v>98.21905337750344</v>
      </c>
      <c r="M37" s="390">
        <f t="shared" si="37"/>
        <v>63.26854952109973</v>
      </c>
      <c r="N37" s="391">
        <f t="shared" si="38"/>
        <v>5722.1826</v>
      </c>
      <c r="O37" s="391">
        <f t="shared" si="39"/>
        <v>10570.225669999985</v>
      </c>
      <c r="P37" s="392">
        <f>K37/C37</f>
        <v>1.0254850448267723</v>
      </c>
      <c r="Q37" s="392">
        <f>K37/G37</f>
        <v>1.0481158202607774</v>
      </c>
      <c r="R37" s="388">
        <f>R30+R31+R32+R33+R34+R35+R36</f>
        <v>194640.96404</v>
      </c>
      <c r="S37" s="388">
        <f>S30+S31+S32+S33+S34+S35+S36</f>
        <v>38639.18782</v>
      </c>
      <c r="T37" s="388">
        <f>T30+T31+T32+T33+T34+T35+T36</f>
        <v>101004.18948999999</v>
      </c>
      <c r="U37" s="388">
        <f>U30+U31+U32+U33+U34+U35+U36</f>
        <v>136883.4593</v>
      </c>
      <c r="V37" s="388">
        <f>V30+V31+V32+V33+V34+V35+V36</f>
        <v>192463.93403999996</v>
      </c>
      <c r="W37" s="388">
        <f>V37/R37*100</f>
        <v>98.8815149931375</v>
      </c>
      <c r="X37" s="390">
        <f t="shared" si="43"/>
        <v>62.60377105065973</v>
      </c>
      <c r="Y37" s="388">
        <f t="shared" si="44"/>
        <v>-27219.02289000005</v>
      </c>
      <c r="Z37" s="388">
        <f t="shared" si="45"/>
        <v>-37789.24856000004</v>
      </c>
      <c r="AA37" s="392">
        <f>V37/G37</f>
        <v>0.8760986137915416</v>
      </c>
      <c r="AB37" s="393">
        <f t="shared" si="47"/>
        <v>0.8358795820614207</v>
      </c>
      <c r="AC37" s="394">
        <f>AC30+AC31+AC32+AC33+AC34+AC35+AC36</f>
        <v>109095.90424999999</v>
      </c>
      <c r="AD37" s="388">
        <f>AD30+AD31+AD32+AD33+AD34+AD35+AD36</f>
        <v>-0.01075</v>
      </c>
      <c r="AE37" s="395">
        <f t="shared" si="56"/>
        <v>-9.85371547529934E-08</v>
      </c>
      <c r="AF37" s="396">
        <f>AF30+AF31+AF32+AF33+AF34+AF35+AF36</f>
        <v>19746.61637</v>
      </c>
      <c r="AG37" s="395">
        <f>AF37/AC37</f>
        <v>0.18100236214871468</v>
      </c>
      <c r="AH37" s="388">
        <f>AH30+AH31+AH32+AH33+AH34+AH35+AH36</f>
        <v>0</v>
      </c>
      <c r="AI37" s="395">
        <f t="shared" si="48"/>
        <v>-9.85371547529934E-08</v>
      </c>
      <c r="AJ37" s="390">
        <f t="shared" si="1"/>
        <v>54.199106598022595</v>
      </c>
      <c r="AK37" s="388">
        <f t="shared" si="49"/>
        <v>-38639.19857</v>
      </c>
      <c r="AL37" s="388">
        <f t="shared" si="50"/>
        <v>-139643.38806</v>
      </c>
      <c r="AM37" s="388"/>
      <c r="AN37" s="388"/>
      <c r="AO37" s="392">
        <f t="shared" si="51"/>
        <v>-2.7821495757309115E-07</v>
      </c>
      <c r="AP37" s="392"/>
      <c r="AQ37" s="392"/>
      <c r="AR37" s="562">
        <f t="shared" si="52"/>
        <v>0</v>
      </c>
      <c r="AS37" s="573">
        <f>AS30+AS31+AS32+AS33+AS34+AS35+AS36</f>
        <v>60240.165</v>
      </c>
      <c r="AT37" s="388">
        <f>AT30+AT31+AT32+AT33+AT34+AT35+AT36</f>
        <v>-88</v>
      </c>
      <c r="AU37" s="395">
        <f t="shared" si="58"/>
        <v>-0.0014608193719256911</v>
      </c>
      <c r="AV37" s="396">
        <f>AV30+AV31+AV32+AV33+AV34+AV35+AV36</f>
        <v>33911.81142</v>
      </c>
      <c r="AW37" s="395">
        <f t="shared" si="59"/>
        <v>0.5629435347662145</v>
      </c>
      <c r="AX37" s="388">
        <f>AX30+AX31+AX32+AX33+AX34+AX35+AX36</f>
        <v>0</v>
      </c>
      <c r="AY37" s="395">
        <f t="shared" si="53"/>
        <v>-0.0014608193719256911</v>
      </c>
      <c r="AZ37" s="390">
        <f t="shared" si="3"/>
        <v>54.74941099072882</v>
      </c>
      <c r="BA37" s="388">
        <f t="shared" si="4"/>
        <v>14165.195049999998</v>
      </c>
      <c r="BB37" s="388">
        <f t="shared" si="54"/>
        <v>14110.995943401977</v>
      </c>
      <c r="BC37" s="388"/>
      <c r="BD37" s="388"/>
      <c r="BE37" s="562">
        <f>AV37/AF37</f>
        <v>1.7173479640552716</v>
      </c>
      <c r="BF37" s="398">
        <f>BF30+BF31+BF32+BF33+BF34+BF35+BF36</f>
        <v>28499.711</v>
      </c>
      <c r="BG37" s="388">
        <f>BG30+BG31+BG32+BG33+BG34+BG35+BG36</f>
        <v>-2.1488</v>
      </c>
      <c r="BH37" s="395">
        <f t="shared" si="61"/>
        <v>-7.539725578269899E-05</v>
      </c>
      <c r="BI37" s="396">
        <f>BI30+BI31+BI32+BI33+BI34+BI35+BI36</f>
        <v>16008.911360000002</v>
      </c>
      <c r="BJ37" s="395">
        <f t="shared" si="62"/>
        <v>0.5617218841271759</v>
      </c>
      <c r="BK37" s="388">
        <f>BK30+BK31+BK32+BK33+BK34+BK35+BK36</f>
        <v>0</v>
      </c>
      <c r="BL37" s="399">
        <f t="shared" si="29"/>
        <v>-7.539725578269899E-05</v>
      </c>
      <c r="BM37" s="390">
        <f t="shared" si="7"/>
        <v>27.42173431927068</v>
      </c>
      <c r="BN37" s="388">
        <f t="shared" si="8"/>
        <v>-3737.705009999998</v>
      </c>
      <c r="BO37" s="400">
        <f>BI37/AF37</f>
        <v>0.8107166848251279</v>
      </c>
      <c r="BP37" s="388">
        <f t="shared" si="10"/>
        <v>-17902.900059999996</v>
      </c>
      <c r="BQ37" s="400">
        <f>BI37/AV37</f>
        <v>0.4720747931075869</v>
      </c>
      <c r="BR37" s="402" t="e">
        <f t="shared" si="55"/>
        <v>#DIV/0!</v>
      </c>
    </row>
    <row r="38" spans="1:70" ht="15" customHeight="1">
      <c r="A38" s="553" t="s">
        <v>73</v>
      </c>
      <c r="B38" s="437">
        <f>B29+B37</f>
        <v>338876</v>
      </c>
      <c r="C38" s="433">
        <f>C29+C37</f>
        <v>334736</v>
      </c>
      <c r="D38" s="433">
        <f>C38/B38*100</f>
        <v>98.77831419162172</v>
      </c>
      <c r="E38" s="457">
        <f t="shared" si="33"/>
        <v>100</v>
      </c>
      <c r="F38" s="433">
        <f>F29+F37</f>
        <v>346728.06064</v>
      </c>
      <c r="G38" s="433">
        <v>337946</v>
      </c>
      <c r="H38" s="433">
        <f>G38/F38*100</f>
        <v>97.46716183749598</v>
      </c>
      <c r="I38" s="457">
        <f>G38/G$38*100</f>
        <v>100</v>
      </c>
      <c r="J38" s="433">
        <f>J29+J37</f>
        <v>374557.08574</v>
      </c>
      <c r="K38" s="433">
        <f>K29+K37</f>
        <v>363929.92149</v>
      </c>
      <c r="L38" s="433">
        <f t="shared" si="36"/>
        <v>97.16273843037723</v>
      </c>
      <c r="M38" s="431">
        <f t="shared" si="37"/>
        <v>100</v>
      </c>
      <c r="N38" s="451">
        <f t="shared" si="38"/>
        <v>29193.92148999998</v>
      </c>
      <c r="O38" s="451">
        <f t="shared" si="39"/>
        <v>25983.92148999998</v>
      </c>
      <c r="P38" s="445">
        <f>K38/C38</f>
        <v>1.0872147647399741</v>
      </c>
      <c r="Q38" s="445">
        <f>K38/G38</f>
        <v>1.0768877912151644</v>
      </c>
      <c r="R38" s="433">
        <f>R29+R37</f>
        <v>321833.36404</v>
      </c>
      <c r="S38" s="433">
        <f>S29+S37</f>
        <v>64407.585049999994</v>
      </c>
      <c r="T38" s="433">
        <f>T29+T37</f>
        <v>157915.10108</v>
      </c>
      <c r="U38" s="433">
        <f>U29+U37</f>
        <v>220415.06418</v>
      </c>
      <c r="V38" s="433">
        <f>V29+V37</f>
        <v>307431.85403999995</v>
      </c>
      <c r="W38" s="433">
        <f>V38/R38*100</f>
        <v>95.52516562633011</v>
      </c>
      <c r="X38" s="431">
        <f t="shared" si="43"/>
        <v>100</v>
      </c>
      <c r="Y38" s="433">
        <f t="shared" si="44"/>
        <v>-30514.145960000053</v>
      </c>
      <c r="Z38" s="433">
        <f t="shared" si="45"/>
        <v>-56498.06745000003</v>
      </c>
      <c r="AA38" s="445">
        <f>V38/G38</f>
        <v>0.9097070361537049</v>
      </c>
      <c r="AB38" s="449">
        <f t="shared" si="47"/>
        <v>0.8447556408148966</v>
      </c>
      <c r="AC38" s="447">
        <f>AC29+AC37</f>
        <v>141043.62312</v>
      </c>
      <c r="AD38" s="433">
        <f>AD29+AD37</f>
        <v>738.9098299999999</v>
      </c>
      <c r="AE38" s="439">
        <f t="shared" si="56"/>
        <v>0.005238874425193509</v>
      </c>
      <c r="AF38" s="441">
        <f>AF29+AF37</f>
        <v>36433.47208</v>
      </c>
      <c r="AG38" s="439">
        <f>AF38/AC38</f>
        <v>0.2583135009868711</v>
      </c>
      <c r="AH38" s="433">
        <f>AH29+AH37</f>
        <v>0</v>
      </c>
      <c r="AI38" s="439">
        <f t="shared" si="48"/>
        <v>0.005238874425193509</v>
      </c>
      <c r="AJ38" s="431">
        <f t="shared" si="1"/>
        <v>100</v>
      </c>
      <c r="AK38" s="433">
        <f t="shared" si="49"/>
        <v>-63668.67522</v>
      </c>
      <c r="AL38" s="433">
        <f t="shared" si="50"/>
        <v>-221583.7763</v>
      </c>
      <c r="AM38" s="433"/>
      <c r="AN38" s="433"/>
      <c r="AO38" s="445">
        <f t="shared" si="51"/>
        <v>0.011472403901285537</v>
      </c>
      <c r="AP38" s="445"/>
      <c r="AQ38" s="445"/>
      <c r="AR38" s="564">
        <f t="shared" si="52"/>
        <v>0</v>
      </c>
      <c r="AS38" s="575">
        <f>AS29+AS37</f>
        <v>95944.715</v>
      </c>
      <c r="AT38" s="433">
        <f>AT29+AT37</f>
        <v>819</v>
      </c>
      <c r="AU38" s="439">
        <f t="shared" si="58"/>
        <v>0.008536165853429239</v>
      </c>
      <c r="AV38" s="441">
        <f>AV29+AV37</f>
        <v>61940.04795</v>
      </c>
      <c r="AW38" s="439">
        <f t="shared" si="59"/>
        <v>0.6455806132729667</v>
      </c>
      <c r="AX38" s="433">
        <f>AX29+AX37</f>
        <v>0</v>
      </c>
      <c r="AY38" s="439">
        <f t="shared" si="53"/>
        <v>0.008536165853429239</v>
      </c>
      <c r="AZ38" s="431">
        <f t="shared" si="3"/>
        <v>100</v>
      </c>
      <c r="BA38" s="433">
        <f t="shared" si="4"/>
        <v>25506.57587</v>
      </c>
      <c r="BB38" s="433">
        <f t="shared" si="54"/>
        <v>25406.57587</v>
      </c>
      <c r="BC38" s="433"/>
      <c r="BD38" s="433"/>
      <c r="BE38" s="564">
        <f>AV38/AF38</f>
        <v>1.7000863330838492</v>
      </c>
      <c r="BF38" s="437">
        <f>BF29+BF37</f>
        <v>83444.731</v>
      </c>
      <c r="BG38" s="433">
        <f>BG29+BG37</f>
        <v>1023.2955699999999</v>
      </c>
      <c r="BH38" s="439">
        <f t="shared" si="61"/>
        <v>0.012263153799369307</v>
      </c>
      <c r="BI38" s="441">
        <f>BI29+BI37</f>
        <v>58380.37512</v>
      </c>
      <c r="BJ38" s="439">
        <f t="shared" si="62"/>
        <v>0.6996292566393437</v>
      </c>
      <c r="BK38" s="433">
        <f>BK29+BK37</f>
        <v>0</v>
      </c>
      <c r="BL38" s="429">
        <f t="shared" si="29"/>
        <v>0.012263153799369307</v>
      </c>
      <c r="BM38" s="431">
        <f t="shared" si="7"/>
        <v>100</v>
      </c>
      <c r="BN38" s="433">
        <f t="shared" si="8"/>
        <v>21946.903039999997</v>
      </c>
      <c r="BO38" s="435">
        <f>BI38/AF38</f>
        <v>1.6023829678326942</v>
      </c>
      <c r="BP38" s="433">
        <f t="shared" si="10"/>
        <v>-3559.672830000003</v>
      </c>
      <c r="BQ38" s="435">
        <f>BI38/AV38</f>
        <v>0.9425303507534659</v>
      </c>
      <c r="BR38" s="427" t="e">
        <f t="shared" si="55"/>
        <v>#DIV/0!</v>
      </c>
    </row>
    <row r="39" spans="1:70" ht="13.5" customHeight="1">
      <c r="A39" s="554"/>
      <c r="B39" s="438"/>
      <c r="C39" s="434"/>
      <c r="D39" s="434"/>
      <c r="E39" s="458">
        <f t="shared" si="33"/>
        <v>0</v>
      </c>
      <c r="F39" s="434"/>
      <c r="G39" s="434"/>
      <c r="H39" s="434"/>
      <c r="I39" s="458"/>
      <c r="J39" s="434"/>
      <c r="K39" s="434"/>
      <c r="L39" s="434" t="e">
        <f t="shared" si="36"/>
        <v>#DIV/0!</v>
      </c>
      <c r="M39" s="432">
        <f t="shared" si="37"/>
        <v>0</v>
      </c>
      <c r="N39" s="452">
        <f t="shared" si="38"/>
        <v>0</v>
      </c>
      <c r="O39" s="452">
        <f t="shared" si="39"/>
        <v>0</v>
      </c>
      <c r="P39" s="446"/>
      <c r="Q39" s="446" t="e">
        <f>K39/G39</f>
        <v>#DIV/0!</v>
      </c>
      <c r="R39" s="434"/>
      <c r="S39" s="434"/>
      <c r="T39" s="434"/>
      <c r="U39" s="434"/>
      <c r="V39" s="434"/>
      <c r="W39" s="434" t="e">
        <f>V39/R39*100</f>
        <v>#DIV/0!</v>
      </c>
      <c r="X39" s="432">
        <f t="shared" si="43"/>
        <v>0</v>
      </c>
      <c r="Y39" s="434">
        <f t="shared" si="44"/>
        <v>0</v>
      </c>
      <c r="Z39" s="434">
        <f t="shared" si="45"/>
        <v>0</v>
      </c>
      <c r="AA39" s="446" t="e">
        <f>V39/G39</f>
        <v>#DIV/0!</v>
      </c>
      <c r="AB39" s="450" t="e">
        <f t="shared" si="47"/>
        <v>#DIV/0!</v>
      </c>
      <c r="AC39" s="448"/>
      <c r="AD39" s="434"/>
      <c r="AE39" s="440"/>
      <c r="AF39" s="442"/>
      <c r="AG39" s="440" t="e">
        <f>AF39/AC39</f>
        <v>#DIV/0!</v>
      </c>
      <c r="AH39" s="434"/>
      <c r="AI39" s="440" t="e">
        <f t="shared" si="48"/>
        <v>#DIV/0!</v>
      </c>
      <c r="AJ39" s="432">
        <f>AD39/AD$38*100</f>
        <v>0</v>
      </c>
      <c r="AK39" s="434">
        <f t="shared" si="49"/>
        <v>0</v>
      </c>
      <c r="AL39" s="434"/>
      <c r="AM39" s="434"/>
      <c r="AN39" s="434"/>
      <c r="AO39" s="446" t="e">
        <f t="shared" si="51"/>
        <v>#DIV/0!</v>
      </c>
      <c r="AP39" s="446"/>
      <c r="AQ39" s="446"/>
      <c r="AR39" s="565" t="e">
        <f t="shared" si="52"/>
        <v>#DIV/0!</v>
      </c>
      <c r="AS39" s="576"/>
      <c r="AT39" s="434"/>
      <c r="AU39" s="440"/>
      <c r="AV39" s="442"/>
      <c r="AW39" s="440" t="e">
        <f t="shared" si="59"/>
        <v>#DIV/0!</v>
      </c>
      <c r="AX39" s="434"/>
      <c r="AY39" s="440" t="e">
        <f t="shared" si="53"/>
        <v>#DIV/0!</v>
      </c>
      <c r="AZ39" s="432">
        <f>AT39/AT$38*100</f>
        <v>0</v>
      </c>
      <c r="BA39" s="434">
        <f t="shared" si="4"/>
        <v>0</v>
      </c>
      <c r="BB39" s="434"/>
      <c r="BC39" s="434"/>
      <c r="BD39" s="434"/>
      <c r="BE39" s="565" t="e">
        <f>AV39/AF39</f>
        <v>#DIV/0!</v>
      </c>
      <c r="BF39" s="438"/>
      <c r="BG39" s="434"/>
      <c r="BH39" s="440"/>
      <c r="BI39" s="442"/>
      <c r="BJ39" s="440" t="e">
        <f t="shared" si="62"/>
        <v>#DIV/0!</v>
      </c>
      <c r="BK39" s="434"/>
      <c r="BL39" s="430" t="e">
        <f t="shared" si="29"/>
        <v>#DIV/0!</v>
      </c>
      <c r="BM39" s="432">
        <f>BG39/BG$38*100</f>
        <v>0</v>
      </c>
      <c r="BN39" s="434">
        <f t="shared" si="8"/>
        <v>0</v>
      </c>
      <c r="BO39" s="436" t="e">
        <f>BI39/AF39</f>
        <v>#DIV/0!</v>
      </c>
      <c r="BP39" s="434">
        <f t="shared" si="10"/>
        <v>0</v>
      </c>
      <c r="BQ39" s="436" t="e">
        <f>BI39/AV39</f>
        <v>#DIV/0!</v>
      </c>
      <c r="BR39" s="428" t="e">
        <f t="shared" si="55"/>
        <v>#DIV/0!</v>
      </c>
    </row>
  </sheetData>
  <sheetProtection selectLockedCells="1" selectUnlockedCells="1"/>
  <mergeCells count="122">
    <mergeCell ref="BR38:BR39"/>
    <mergeCell ref="BA6:BE6"/>
    <mergeCell ref="BL38:BL39"/>
    <mergeCell ref="BM38:BM39"/>
    <mergeCell ref="BN38:BN39"/>
    <mergeCell ref="BO38:BO39"/>
    <mergeCell ref="BP38:BP39"/>
    <mergeCell ref="BQ38:BQ39"/>
    <mergeCell ref="BF38:BF39"/>
    <mergeCell ref="BG38:BG39"/>
    <mergeCell ref="BH38:BH39"/>
    <mergeCell ref="BI38:BI39"/>
    <mergeCell ref="BJ38:BJ39"/>
    <mergeCell ref="BK38:BK39"/>
    <mergeCell ref="AZ38:AZ39"/>
    <mergeCell ref="BA38:BA39"/>
    <mergeCell ref="BB38:BB39"/>
    <mergeCell ref="BC38:BC39"/>
    <mergeCell ref="BD38:BD39"/>
    <mergeCell ref="BE38:BE39"/>
    <mergeCell ref="AT38:AT39"/>
    <mergeCell ref="AU38:AU39"/>
    <mergeCell ref="AV38:AV39"/>
    <mergeCell ref="AW38:AW39"/>
    <mergeCell ref="AX38:AX39"/>
    <mergeCell ref="AY38:AY39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M27:BM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BJ7:BJ8"/>
    <mergeCell ref="A27:A28"/>
    <mergeCell ref="F27:F28"/>
    <mergeCell ref="G27:G28"/>
    <mergeCell ref="M27:M28"/>
    <mergeCell ref="X27:X28"/>
    <mergeCell ref="AZ27:AZ28"/>
    <mergeCell ref="AT6:AZ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I6:I7"/>
    <mergeCell ref="J6:J7"/>
    <mergeCell ref="K6:K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X24" sqref="BX24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710937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8" width="7.140625" style="0" customWidth="1"/>
    <col min="69" max="69" width="8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72"/>
      <c r="BO1" s="472"/>
      <c r="BP1" s="472"/>
      <c r="BQ1" s="472"/>
    </row>
    <row r="2" spans="1:70" ht="1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73" t="s">
        <v>2</v>
      </c>
      <c r="B5" s="475" t="s">
        <v>3</v>
      </c>
      <c r="C5" s="475"/>
      <c r="D5" s="475"/>
      <c r="E5" s="475"/>
      <c r="F5" s="475" t="s">
        <v>4</v>
      </c>
      <c r="G5" s="475"/>
      <c r="H5" s="475"/>
      <c r="I5" s="475"/>
      <c r="J5" s="475" t="s">
        <v>5</v>
      </c>
      <c r="K5" s="475"/>
      <c r="L5" s="475"/>
      <c r="M5" s="475"/>
      <c r="N5" s="475"/>
      <c r="O5" s="475"/>
      <c r="P5" s="475"/>
      <c r="Q5" s="475"/>
      <c r="R5" s="475" t="s">
        <v>6</v>
      </c>
      <c r="S5" s="475"/>
      <c r="T5" s="475"/>
      <c r="U5" s="475"/>
      <c r="V5" s="475"/>
      <c r="W5" s="475"/>
      <c r="X5" s="475"/>
      <c r="Y5" s="475"/>
      <c r="Z5" s="475"/>
      <c r="AA5" s="475"/>
      <c r="AB5" s="476"/>
      <c r="AC5" s="477" t="s">
        <v>9</v>
      </c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8"/>
      <c r="AS5" s="477" t="s">
        <v>97</v>
      </c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8"/>
      <c r="BF5" s="479" t="s">
        <v>105</v>
      </c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8"/>
    </row>
    <row r="6" spans="1:70" ht="50.25" customHeight="1">
      <c r="A6" s="474"/>
      <c r="B6" s="459" t="s">
        <v>10</v>
      </c>
      <c r="C6" s="459" t="s">
        <v>11</v>
      </c>
      <c r="D6" s="459" t="s">
        <v>12</v>
      </c>
      <c r="E6" s="459" t="s">
        <v>13</v>
      </c>
      <c r="F6" s="459" t="s">
        <v>10</v>
      </c>
      <c r="G6" s="459" t="s">
        <v>11</v>
      </c>
      <c r="H6" s="459" t="s">
        <v>12</v>
      </c>
      <c r="I6" s="459" t="s">
        <v>13</v>
      </c>
      <c r="J6" s="459" t="s">
        <v>10</v>
      </c>
      <c r="K6" s="459" t="s">
        <v>11</v>
      </c>
      <c r="L6" s="459" t="s">
        <v>12</v>
      </c>
      <c r="M6" s="459" t="s">
        <v>13</v>
      </c>
      <c r="N6" s="464" t="s">
        <v>14</v>
      </c>
      <c r="O6" s="464"/>
      <c r="P6" s="468" t="s">
        <v>15</v>
      </c>
      <c r="Q6" s="468"/>
      <c r="R6" s="459" t="s">
        <v>16</v>
      </c>
      <c r="S6" s="464" t="s">
        <v>11</v>
      </c>
      <c r="T6" s="464"/>
      <c r="U6" s="464"/>
      <c r="V6" s="464"/>
      <c r="W6" s="459" t="s">
        <v>12</v>
      </c>
      <c r="X6" s="459" t="s">
        <v>13</v>
      </c>
      <c r="Y6" s="464" t="s">
        <v>14</v>
      </c>
      <c r="Z6" s="464"/>
      <c r="AA6" s="468" t="s">
        <v>15</v>
      </c>
      <c r="AB6" s="469"/>
      <c r="AC6" s="470" t="s">
        <v>17</v>
      </c>
      <c r="AD6" s="464" t="s">
        <v>11</v>
      </c>
      <c r="AE6" s="464"/>
      <c r="AF6" s="464"/>
      <c r="AG6" s="464"/>
      <c r="AH6" s="464"/>
      <c r="AI6" s="464"/>
      <c r="AJ6" s="464"/>
      <c r="AK6" s="465" t="s">
        <v>14</v>
      </c>
      <c r="AL6" s="465"/>
      <c r="AM6" s="465"/>
      <c r="AN6" s="465"/>
      <c r="AO6" s="464" t="s">
        <v>18</v>
      </c>
      <c r="AP6" s="464"/>
      <c r="AQ6" s="464"/>
      <c r="AR6" s="471"/>
      <c r="AS6" s="470" t="s">
        <v>17</v>
      </c>
      <c r="AT6" s="464" t="s">
        <v>11</v>
      </c>
      <c r="AU6" s="464"/>
      <c r="AV6" s="464"/>
      <c r="AW6" s="464"/>
      <c r="AX6" s="464"/>
      <c r="AY6" s="464"/>
      <c r="AZ6" s="464"/>
      <c r="BA6" s="465" t="s">
        <v>14</v>
      </c>
      <c r="BB6" s="465"/>
      <c r="BC6" s="465"/>
      <c r="BD6" s="465"/>
      <c r="BE6" s="335" t="s">
        <v>18</v>
      </c>
      <c r="BF6" s="466" t="s">
        <v>17</v>
      </c>
      <c r="BG6" s="464" t="s">
        <v>11</v>
      </c>
      <c r="BH6" s="464"/>
      <c r="BI6" s="464"/>
      <c r="BJ6" s="464"/>
      <c r="BK6" s="464"/>
      <c r="BL6" s="464"/>
      <c r="BM6" s="464"/>
      <c r="BN6" s="467" t="s">
        <v>19</v>
      </c>
      <c r="BO6" s="467"/>
      <c r="BP6" s="467"/>
      <c r="BQ6" s="467"/>
      <c r="BR6" s="351" t="s">
        <v>18</v>
      </c>
    </row>
    <row r="7" spans="1:70" ht="56.25" customHeight="1">
      <c r="A7" s="474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289" t="s">
        <v>20</v>
      </c>
      <c r="O7" s="289" t="s">
        <v>21</v>
      </c>
      <c r="P7" s="289" t="s">
        <v>22</v>
      </c>
      <c r="Q7" s="289" t="s">
        <v>23</v>
      </c>
      <c r="R7" s="459"/>
      <c r="S7" s="290" t="s">
        <v>24</v>
      </c>
      <c r="T7" s="289" t="s">
        <v>25</v>
      </c>
      <c r="U7" s="289" t="s">
        <v>26</v>
      </c>
      <c r="V7" s="291" t="s">
        <v>27</v>
      </c>
      <c r="W7" s="459"/>
      <c r="X7" s="459"/>
      <c r="Y7" s="289" t="s">
        <v>28</v>
      </c>
      <c r="Z7" s="289" t="s">
        <v>29</v>
      </c>
      <c r="AA7" s="289" t="s">
        <v>30</v>
      </c>
      <c r="AB7" s="341" t="s">
        <v>31</v>
      </c>
      <c r="AC7" s="470"/>
      <c r="AD7" s="290" t="s">
        <v>25</v>
      </c>
      <c r="AE7" s="459" t="s">
        <v>12</v>
      </c>
      <c r="AF7" s="292" t="s">
        <v>26</v>
      </c>
      <c r="AG7" s="459" t="s">
        <v>12</v>
      </c>
      <c r="AH7" s="291" t="s">
        <v>27</v>
      </c>
      <c r="AI7" s="289" t="s">
        <v>32</v>
      </c>
      <c r="AJ7" s="293" t="s">
        <v>33</v>
      </c>
      <c r="AK7" s="294" t="s">
        <v>34</v>
      </c>
      <c r="AL7" s="294" t="s">
        <v>35</v>
      </c>
      <c r="AM7" s="294" t="s">
        <v>36</v>
      </c>
      <c r="AN7" s="294" t="s">
        <v>37</v>
      </c>
      <c r="AO7" s="289" t="s">
        <v>38</v>
      </c>
      <c r="AP7" s="289"/>
      <c r="AQ7" s="289"/>
      <c r="AR7" s="336" t="s">
        <v>31</v>
      </c>
      <c r="AS7" s="470"/>
      <c r="AT7" s="290" t="s">
        <v>25</v>
      </c>
      <c r="AU7" s="459" t="s">
        <v>12</v>
      </c>
      <c r="AV7" s="292" t="s">
        <v>26</v>
      </c>
      <c r="AW7" s="459" t="s">
        <v>12</v>
      </c>
      <c r="AX7" s="291" t="s">
        <v>27</v>
      </c>
      <c r="AY7" s="289" t="s">
        <v>32</v>
      </c>
      <c r="AZ7" s="293" t="s">
        <v>33</v>
      </c>
      <c r="BA7" s="294" t="s">
        <v>106</v>
      </c>
      <c r="BB7" s="294" t="s">
        <v>35</v>
      </c>
      <c r="BC7" s="294" t="s">
        <v>36</v>
      </c>
      <c r="BD7" s="294" t="s">
        <v>37</v>
      </c>
      <c r="BE7" s="336" t="s">
        <v>107</v>
      </c>
      <c r="BF7" s="466"/>
      <c r="BG7" s="290" t="s">
        <v>25</v>
      </c>
      <c r="BH7" s="459" t="s">
        <v>12</v>
      </c>
      <c r="BI7" s="292" t="s">
        <v>26</v>
      </c>
      <c r="BJ7" s="459" t="s">
        <v>12</v>
      </c>
      <c r="BK7" s="291" t="s">
        <v>27</v>
      </c>
      <c r="BL7" s="289" t="s">
        <v>32</v>
      </c>
      <c r="BM7" s="293" t="s">
        <v>33</v>
      </c>
      <c r="BN7" s="294" t="s">
        <v>101</v>
      </c>
      <c r="BO7" s="294" t="s">
        <v>108</v>
      </c>
      <c r="BP7" s="295" t="s">
        <v>109</v>
      </c>
      <c r="BQ7" s="295" t="s">
        <v>110</v>
      </c>
      <c r="BR7" s="336" t="s">
        <v>45</v>
      </c>
    </row>
    <row r="8" spans="1:70" ht="13.5" customHeight="1" hidden="1">
      <c r="A8" s="34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  <c r="Q8" s="297"/>
      <c r="R8" s="296"/>
      <c r="S8" s="298"/>
      <c r="T8" s="296"/>
      <c r="U8" s="296"/>
      <c r="V8" s="296"/>
      <c r="W8" s="296"/>
      <c r="X8" s="296"/>
      <c r="Y8" s="296"/>
      <c r="Z8" s="296"/>
      <c r="AA8" s="297"/>
      <c r="AB8" s="342"/>
      <c r="AC8" s="346"/>
      <c r="AD8" s="298"/>
      <c r="AE8" s="459"/>
      <c r="AF8" s="299"/>
      <c r="AG8" s="459"/>
      <c r="AH8" s="296"/>
      <c r="AI8" s="296"/>
      <c r="AJ8" s="296"/>
      <c r="AK8" s="300"/>
      <c r="AL8" s="300"/>
      <c r="AM8" s="300"/>
      <c r="AN8" s="300"/>
      <c r="AO8" s="297"/>
      <c r="AP8" s="297"/>
      <c r="AQ8" s="297"/>
      <c r="AR8" s="337"/>
      <c r="AS8" s="346"/>
      <c r="AT8" s="298"/>
      <c r="AU8" s="459"/>
      <c r="AV8" s="299"/>
      <c r="AW8" s="459"/>
      <c r="AX8" s="296"/>
      <c r="AY8" s="296"/>
      <c r="AZ8" s="296"/>
      <c r="BA8" s="300"/>
      <c r="BB8" s="300"/>
      <c r="BC8" s="300"/>
      <c r="BD8" s="300"/>
      <c r="BE8" s="337"/>
      <c r="BF8" s="331"/>
      <c r="BG8" s="298"/>
      <c r="BH8" s="459"/>
      <c r="BI8" s="299"/>
      <c r="BJ8" s="459"/>
      <c r="BK8" s="296"/>
      <c r="BL8" s="296"/>
      <c r="BM8" s="296"/>
      <c r="BN8" s="300"/>
      <c r="BO8" s="300"/>
      <c r="BP8" s="301"/>
      <c r="BQ8" s="301"/>
      <c r="BR8" s="337"/>
    </row>
    <row r="9" spans="1:70" ht="3" customHeight="1" hidden="1">
      <c r="A9" s="34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  <c r="Q9" s="297"/>
      <c r="R9" s="296"/>
      <c r="S9" s="298"/>
      <c r="T9" s="296"/>
      <c r="U9" s="296"/>
      <c r="V9" s="296"/>
      <c r="W9" s="296"/>
      <c r="X9" s="296"/>
      <c r="Y9" s="296"/>
      <c r="Z9" s="296"/>
      <c r="AA9" s="297"/>
      <c r="AB9" s="342"/>
      <c r="AC9" s="346"/>
      <c r="AD9" s="298"/>
      <c r="AE9" s="296"/>
      <c r="AF9" s="299"/>
      <c r="AG9" s="296"/>
      <c r="AH9" s="296"/>
      <c r="AI9" s="296"/>
      <c r="AJ9" s="296"/>
      <c r="AK9" s="300"/>
      <c r="AL9" s="300"/>
      <c r="AM9" s="300"/>
      <c r="AN9" s="300"/>
      <c r="AO9" s="297"/>
      <c r="AP9" s="297"/>
      <c r="AQ9" s="297"/>
      <c r="AR9" s="337"/>
      <c r="AS9" s="346"/>
      <c r="AT9" s="298"/>
      <c r="AU9" s="296"/>
      <c r="AV9" s="299"/>
      <c r="AW9" s="296"/>
      <c r="AX9" s="296"/>
      <c r="AY9" s="296"/>
      <c r="AZ9" s="296"/>
      <c r="BA9" s="300"/>
      <c r="BB9" s="300"/>
      <c r="BC9" s="300"/>
      <c r="BD9" s="300"/>
      <c r="BE9" s="337"/>
      <c r="BF9" s="331"/>
      <c r="BG9" s="298"/>
      <c r="BH9" s="296"/>
      <c r="BI9" s="299"/>
      <c r="BJ9" s="296"/>
      <c r="BK9" s="296"/>
      <c r="BL9" s="296"/>
      <c r="BM9" s="296"/>
      <c r="BN9" s="300"/>
      <c r="BO9" s="300"/>
      <c r="BP9" s="301"/>
      <c r="BQ9" s="301"/>
      <c r="BR9" s="337"/>
    </row>
    <row r="10" spans="1:70" ht="13.5" customHeight="1" hidden="1">
      <c r="A10" s="34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7"/>
      <c r="Q10" s="297"/>
      <c r="R10" s="296"/>
      <c r="S10" s="298"/>
      <c r="T10" s="296"/>
      <c r="U10" s="296"/>
      <c r="V10" s="296"/>
      <c r="W10" s="296"/>
      <c r="X10" s="296"/>
      <c r="Y10" s="296"/>
      <c r="Z10" s="296"/>
      <c r="AA10" s="297"/>
      <c r="AB10" s="342"/>
      <c r="AC10" s="346"/>
      <c r="AD10" s="298"/>
      <c r="AE10" s="296"/>
      <c r="AF10" s="299"/>
      <c r="AG10" s="296"/>
      <c r="AH10" s="296"/>
      <c r="AI10" s="296"/>
      <c r="AJ10" s="296"/>
      <c r="AK10" s="300"/>
      <c r="AL10" s="300"/>
      <c r="AM10" s="300"/>
      <c r="AN10" s="300"/>
      <c r="AO10" s="297"/>
      <c r="AP10" s="297"/>
      <c r="AQ10" s="297"/>
      <c r="AR10" s="337"/>
      <c r="AS10" s="346"/>
      <c r="AT10" s="298"/>
      <c r="AU10" s="296"/>
      <c r="AV10" s="299"/>
      <c r="AW10" s="296"/>
      <c r="AX10" s="296"/>
      <c r="AY10" s="296"/>
      <c r="AZ10" s="296"/>
      <c r="BA10" s="300"/>
      <c r="BB10" s="300"/>
      <c r="BC10" s="300"/>
      <c r="BD10" s="300"/>
      <c r="BE10" s="337"/>
      <c r="BF10" s="331"/>
      <c r="BG10" s="298"/>
      <c r="BH10" s="296"/>
      <c r="BI10" s="299"/>
      <c r="BJ10" s="296"/>
      <c r="BK10" s="296"/>
      <c r="BL10" s="296"/>
      <c r="BM10" s="296"/>
      <c r="BN10" s="300"/>
      <c r="BO10" s="300"/>
      <c r="BP10" s="301"/>
      <c r="BQ10" s="301"/>
      <c r="BR10" s="337"/>
    </row>
    <row r="11" spans="1:70" ht="12.75">
      <c r="A11" s="347">
        <v>1</v>
      </c>
      <c r="B11" s="302">
        <v>2</v>
      </c>
      <c r="C11" s="302">
        <v>3</v>
      </c>
      <c r="D11" s="302">
        <v>4</v>
      </c>
      <c r="E11" s="302">
        <v>5</v>
      </c>
      <c r="F11" s="302">
        <v>6</v>
      </c>
      <c r="G11" s="302">
        <v>7</v>
      </c>
      <c r="H11" s="302">
        <v>8</v>
      </c>
      <c r="I11" s="302">
        <v>9</v>
      </c>
      <c r="J11" s="302">
        <v>10</v>
      </c>
      <c r="K11" s="302">
        <v>11</v>
      </c>
      <c r="L11" s="302">
        <v>12</v>
      </c>
      <c r="M11" s="302">
        <v>13</v>
      </c>
      <c r="N11" s="302">
        <v>14</v>
      </c>
      <c r="O11" s="302">
        <v>15</v>
      </c>
      <c r="P11" s="302">
        <v>16</v>
      </c>
      <c r="Q11" s="302">
        <v>17</v>
      </c>
      <c r="R11" s="302">
        <v>2</v>
      </c>
      <c r="S11" s="303">
        <v>3</v>
      </c>
      <c r="T11" s="302">
        <v>20</v>
      </c>
      <c r="U11" s="302">
        <v>21</v>
      </c>
      <c r="V11" s="302">
        <v>4</v>
      </c>
      <c r="W11" s="302">
        <v>5</v>
      </c>
      <c r="X11" s="302">
        <v>6</v>
      </c>
      <c r="Y11" s="302">
        <v>25</v>
      </c>
      <c r="Z11" s="302">
        <v>26</v>
      </c>
      <c r="AA11" s="302">
        <v>27</v>
      </c>
      <c r="AB11" s="343">
        <v>28</v>
      </c>
      <c r="AC11" s="347">
        <v>2</v>
      </c>
      <c r="AD11" s="303">
        <v>3</v>
      </c>
      <c r="AE11" s="302">
        <v>31</v>
      </c>
      <c r="AF11" s="304">
        <v>3</v>
      </c>
      <c r="AG11" s="302">
        <v>4</v>
      </c>
      <c r="AH11" s="302">
        <v>35</v>
      </c>
      <c r="AI11" s="302">
        <v>4</v>
      </c>
      <c r="AJ11" s="302">
        <v>5</v>
      </c>
      <c r="AK11" s="305">
        <v>11</v>
      </c>
      <c r="AL11" s="305">
        <v>39</v>
      </c>
      <c r="AM11" s="305">
        <v>40</v>
      </c>
      <c r="AN11" s="305">
        <v>41</v>
      </c>
      <c r="AO11" s="302">
        <v>12</v>
      </c>
      <c r="AP11" s="302">
        <v>43</v>
      </c>
      <c r="AQ11" s="302">
        <v>44</v>
      </c>
      <c r="AR11" s="338">
        <v>45</v>
      </c>
      <c r="AS11" s="347">
        <v>6</v>
      </c>
      <c r="AT11" s="303">
        <v>7</v>
      </c>
      <c r="AU11" s="302">
        <v>31</v>
      </c>
      <c r="AV11" s="304">
        <v>7</v>
      </c>
      <c r="AW11" s="302">
        <v>8</v>
      </c>
      <c r="AX11" s="302">
        <v>35</v>
      </c>
      <c r="AY11" s="302">
        <v>8</v>
      </c>
      <c r="AZ11" s="302">
        <v>9</v>
      </c>
      <c r="BA11" s="305">
        <v>10</v>
      </c>
      <c r="BB11" s="305">
        <v>39</v>
      </c>
      <c r="BC11" s="305">
        <v>40</v>
      </c>
      <c r="BD11" s="305">
        <v>41</v>
      </c>
      <c r="BE11" s="338">
        <v>11</v>
      </c>
      <c r="BF11" s="332">
        <v>12</v>
      </c>
      <c r="BG11" s="303">
        <v>13</v>
      </c>
      <c r="BH11" s="302">
        <v>14</v>
      </c>
      <c r="BI11" s="304">
        <v>13</v>
      </c>
      <c r="BJ11" s="302">
        <v>14</v>
      </c>
      <c r="BK11" s="302">
        <v>35</v>
      </c>
      <c r="BL11" s="302">
        <v>15</v>
      </c>
      <c r="BM11" s="302">
        <v>15</v>
      </c>
      <c r="BN11" s="305">
        <v>16</v>
      </c>
      <c r="BO11" s="305">
        <v>17</v>
      </c>
      <c r="BP11" s="306">
        <v>18</v>
      </c>
      <c r="BQ11" s="306">
        <v>19</v>
      </c>
      <c r="BR11" s="338">
        <v>18</v>
      </c>
    </row>
    <row r="12" spans="1:70" ht="21" customHeight="1">
      <c r="A12" s="401" t="s">
        <v>46</v>
      </c>
      <c r="B12" s="307">
        <f>B13+B15+B18</f>
        <v>74884</v>
      </c>
      <c r="C12" s="307">
        <f>C13+C15+C18</f>
        <v>75835</v>
      </c>
      <c r="D12" s="307">
        <f>C12/B12*100</f>
        <v>101.26996421131349</v>
      </c>
      <c r="E12" s="308">
        <f>C12/C$38*100</f>
        <v>22.65516705702404</v>
      </c>
      <c r="F12" s="307">
        <f>F13+F15+F18</f>
        <v>65662</v>
      </c>
      <c r="G12" s="307">
        <f>G13+G15+G18</f>
        <v>64664</v>
      </c>
      <c r="H12" s="307">
        <f>G12/F12*100</f>
        <v>98.48009503213426</v>
      </c>
      <c r="I12" s="308">
        <f>G12/G$38*100</f>
        <v>19.134417924757212</v>
      </c>
      <c r="J12" s="307">
        <f>J13+J15+J18</f>
        <v>77476</v>
      </c>
      <c r="K12" s="307">
        <f>K13+K15+K18</f>
        <v>69865.68937000001</v>
      </c>
      <c r="L12" s="307">
        <f>K12/J12*100</f>
        <v>90.17720244979091</v>
      </c>
      <c r="M12" s="309">
        <f>K12/K$38*100</f>
        <v>19.19756668645333</v>
      </c>
      <c r="N12" s="310">
        <f>K12-C12</f>
        <v>-5969.310629999993</v>
      </c>
      <c r="O12" s="310">
        <f>K12-G12</f>
        <v>5201.689370000007</v>
      </c>
      <c r="P12" s="311">
        <f>K12/C12</f>
        <v>0.9212855458561351</v>
      </c>
      <c r="Q12" s="311">
        <f>K12/G12</f>
        <v>1.0804418126005197</v>
      </c>
      <c r="R12" s="307">
        <f>R13+R15+R18</f>
        <v>83610.5</v>
      </c>
      <c r="S12" s="307">
        <f>S13+S15+S18</f>
        <v>17368.0494</v>
      </c>
      <c r="T12" s="307">
        <f>T13+T15+T18</f>
        <v>39633.49547</v>
      </c>
      <c r="U12" s="307">
        <f>U13+U15+U18</f>
        <v>57871.44086</v>
      </c>
      <c r="V12" s="307">
        <f>V13+V15+V18</f>
        <v>78989.04999999999</v>
      </c>
      <c r="W12" s="307">
        <f>V12/R12*100</f>
        <v>94.47264398610221</v>
      </c>
      <c r="X12" s="309">
        <f>V12/V$38*100</f>
        <v>25.693189876714186</v>
      </c>
      <c r="Y12" s="307">
        <f>V12-G12</f>
        <v>14325.049999999988</v>
      </c>
      <c r="Z12" s="307">
        <f>V12-K12</f>
        <v>9123.360629999981</v>
      </c>
      <c r="AA12" s="311">
        <f>V12/G12</f>
        <v>1.2215305270320425</v>
      </c>
      <c r="AB12" s="344">
        <f>V12/K12</f>
        <v>1.1305842783813926</v>
      </c>
      <c r="AC12" s="348">
        <f>AC13+AC14+AC15+AC16+AC17+AC18</f>
        <v>21820</v>
      </c>
      <c r="AD12" s="307">
        <f>AD13+AD15+AD18</f>
        <v>38383.562119999995</v>
      </c>
      <c r="AE12" s="312">
        <f>AD12/AC12</f>
        <v>1.7591000054995414</v>
      </c>
      <c r="AF12" s="313">
        <f>AF13+AF14+AF15+AF16+AF17+AF18</f>
        <v>14626</v>
      </c>
      <c r="AG12" s="312">
        <f aca="true" t="shared" si="0" ref="AG12:AG26">AF12/AC12</f>
        <v>0.6703024747937671</v>
      </c>
      <c r="AH12" s="307">
        <f>AH13+AH15+AH18</f>
        <v>0</v>
      </c>
      <c r="AI12" s="312">
        <f>AD12/AC12</f>
        <v>1.7591000054995414</v>
      </c>
      <c r="AJ12" s="309">
        <f aca="true" t="shared" si="1" ref="AJ12:AJ38">AF12/AF$38*100</f>
        <v>39.04431393486386</v>
      </c>
      <c r="AK12" s="307">
        <f>AD12-S12</f>
        <v>21015.512719999995</v>
      </c>
      <c r="AL12" s="307">
        <f>AK12-T12</f>
        <v>-18617.982750000006</v>
      </c>
      <c r="AM12" s="307"/>
      <c r="AN12" s="307"/>
      <c r="AO12" s="311">
        <f>AD12/S12</f>
        <v>2.2100099577100463</v>
      </c>
      <c r="AP12" s="311"/>
      <c r="AQ12" s="311"/>
      <c r="AR12" s="339">
        <f>AH12/V12</f>
        <v>0</v>
      </c>
      <c r="AS12" s="348">
        <f>AS13+AS14+AS15+AS16+AS17+AS18</f>
        <v>23790.81887</v>
      </c>
      <c r="AT12" s="307">
        <f>AT13+AT15+AT18</f>
        <v>907</v>
      </c>
      <c r="AU12" s="312">
        <f>AT12/AS12</f>
        <v>0.03812395045988596</v>
      </c>
      <c r="AV12" s="313">
        <f>AV13+AV14+AV15+AV16+AV17+AV18</f>
        <v>12733.68753</v>
      </c>
      <c r="AW12" s="312">
        <f aca="true" t="shared" si="2" ref="AW12:AW25">AV12/AS12</f>
        <v>0.5352353611525772</v>
      </c>
      <c r="AX12" s="307">
        <f>AX13+AX15+AX18</f>
        <v>0</v>
      </c>
      <c r="AY12" s="312">
        <f>AT12/AS12</f>
        <v>0.03812395045988596</v>
      </c>
      <c r="AZ12" s="309">
        <f aca="true" t="shared" si="3" ref="AZ12:AZ38">AV12/AV$38*100</f>
        <v>34.95051885815215</v>
      </c>
      <c r="BA12" s="307">
        <f aca="true" t="shared" si="4" ref="BA12:BA39">AV12-AF12</f>
        <v>-1892.3124700000008</v>
      </c>
      <c r="BB12" s="307">
        <f>BA12-AJ12</f>
        <v>-1931.3567839348646</v>
      </c>
      <c r="BC12" s="307"/>
      <c r="BD12" s="307"/>
      <c r="BE12" s="339">
        <f aca="true" t="shared" si="5" ref="BE12:BE25">AV12/AF12</f>
        <v>0.8706199596608778</v>
      </c>
      <c r="BF12" s="333">
        <f>BF13+BF14+BF15+BF16+BF17+BF18</f>
        <v>24395.45</v>
      </c>
      <c r="BG12" s="307">
        <f>BG13+BG15+BG18</f>
        <v>1025.44437</v>
      </c>
      <c r="BH12" s="312">
        <f>BG12/BF12</f>
        <v>0.042034246959986386</v>
      </c>
      <c r="BI12" s="313">
        <f>BI13+BI14+BI15+BI16+BI17+BI18</f>
        <v>17486.50343</v>
      </c>
      <c r="BJ12" s="312">
        <f aca="true" t="shared" si="6" ref="BJ12:BJ25">BI12/BF12</f>
        <v>0.7167936410273227</v>
      </c>
      <c r="BK12" s="307">
        <f>BK13+BK15+BK18</f>
        <v>0</v>
      </c>
      <c r="BL12" s="314">
        <f>BG12/BF12</f>
        <v>0.042034246959986386</v>
      </c>
      <c r="BM12" s="309">
        <f aca="true" t="shared" si="7" ref="BM12:BM38">BI12/BI$38*100</f>
        <v>28.23133660489845</v>
      </c>
      <c r="BN12" s="307">
        <f aca="true" t="shared" si="8" ref="BN12:BN39">BI12-AF12</f>
        <v>2860.5034300000007</v>
      </c>
      <c r="BO12" s="315">
        <f aca="true" t="shared" si="9" ref="BO12:BO36">BI12/AF12</f>
        <v>1.1955766053603172</v>
      </c>
      <c r="BP12" s="307">
        <f aca="true" t="shared" si="10" ref="BP12:BP39">BI12-AV12</f>
        <v>4752.815900000001</v>
      </c>
      <c r="BQ12" s="316">
        <f aca="true" t="shared" si="11" ref="BQ12:BQ36">BI12/AV12</f>
        <v>1.3732474107600472</v>
      </c>
      <c r="BR12" s="402" t="e">
        <f>BG12/AQ12</f>
        <v>#DIV/0!</v>
      </c>
    </row>
    <row r="13" spans="1:70" ht="22.5" customHeight="1">
      <c r="A13" s="403" t="s">
        <v>47</v>
      </c>
      <c r="B13" s="317">
        <v>62980</v>
      </c>
      <c r="C13" s="317">
        <v>64012</v>
      </c>
      <c r="D13" s="317">
        <f>C13/B13*100</f>
        <v>101.63861543347095</v>
      </c>
      <c r="E13" s="318">
        <f>C13/C$38*100</f>
        <v>19.123129869509107</v>
      </c>
      <c r="F13" s="317">
        <v>53155</v>
      </c>
      <c r="G13" s="317">
        <v>52188</v>
      </c>
      <c r="H13" s="317">
        <f>G13/F13*100</f>
        <v>98.180792023328</v>
      </c>
      <c r="I13" s="318">
        <f>G13/G$38*100</f>
        <v>15.442703863930923</v>
      </c>
      <c r="J13" s="317">
        <v>63779</v>
      </c>
      <c r="K13" s="317">
        <v>56128.11841</v>
      </c>
      <c r="L13" s="317">
        <f>K13/J13*100</f>
        <v>88.00407408394612</v>
      </c>
      <c r="M13" s="319">
        <f>K13/K$38*100</f>
        <v>15.422781996105336</v>
      </c>
      <c r="N13" s="320">
        <f>K13-C13</f>
        <v>-7883.881589999997</v>
      </c>
      <c r="O13" s="320">
        <f>K13-G13</f>
        <v>3940.1184100000028</v>
      </c>
      <c r="P13" s="321">
        <f>K13/C13</f>
        <v>0.8768374431356621</v>
      </c>
      <c r="Q13" s="321">
        <f>K13/G13</f>
        <v>1.0754985515827393</v>
      </c>
      <c r="R13" s="317">
        <v>71642</v>
      </c>
      <c r="S13" s="322">
        <v>14610.95934</v>
      </c>
      <c r="T13" s="317">
        <v>33791.6434</v>
      </c>
      <c r="U13" s="317">
        <v>49003.67068</v>
      </c>
      <c r="V13" s="317">
        <v>67090.54</v>
      </c>
      <c r="W13" s="317">
        <f>V13/R13*100</f>
        <v>93.64693894642807</v>
      </c>
      <c r="X13" s="319">
        <f>V13/V$38*100</f>
        <v>21.822898023856318</v>
      </c>
      <c r="Y13" s="317">
        <f>V13-G13</f>
        <v>14902.539999999994</v>
      </c>
      <c r="Z13" s="317">
        <f>V13-K13</f>
        <v>10962.42158999999</v>
      </c>
      <c r="AA13" s="321">
        <f>V13/G13</f>
        <v>1.28555491683912</v>
      </c>
      <c r="AB13" s="345">
        <f>V13/K13</f>
        <v>1.1953106909788531</v>
      </c>
      <c r="AC13" s="349">
        <v>12390</v>
      </c>
      <c r="AD13" s="322">
        <v>33292.64902</v>
      </c>
      <c r="AE13" s="323">
        <f>AD13/AC13</f>
        <v>2.6870580322841</v>
      </c>
      <c r="AF13" s="324">
        <v>9373</v>
      </c>
      <c r="AG13" s="323">
        <f t="shared" si="0"/>
        <v>0.7564971751412429</v>
      </c>
      <c r="AH13" s="317"/>
      <c r="AI13" s="323">
        <f>AD13/AC13</f>
        <v>2.6870580322841</v>
      </c>
      <c r="AJ13" s="422">
        <f t="shared" si="1"/>
        <v>25.021356113187398</v>
      </c>
      <c r="AK13" s="419">
        <f>AD13-S13</f>
        <v>18681.689679999996</v>
      </c>
      <c r="AL13" s="326">
        <f>AK13-T13</f>
        <v>-15109.953720000005</v>
      </c>
      <c r="AM13" s="326"/>
      <c r="AN13" s="326"/>
      <c r="AO13" s="321">
        <f>AD13/S13</f>
        <v>2.2786080123332955</v>
      </c>
      <c r="AP13" s="321"/>
      <c r="AQ13" s="321"/>
      <c r="AR13" s="340">
        <f>AH13/V13</f>
        <v>0</v>
      </c>
      <c r="AS13" s="334">
        <v>14654</v>
      </c>
      <c r="AT13" s="322"/>
      <c r="AU13" s="323"/>
      <c r="AV13" s="324">
        <v>9671.85146</v>
      </c>
      <c r="AW13" s="323">
        <f t="shared" si="2"/>
        <v>0.6600144301897093</v>
      </c>
      <c r="AX13" s="317"/>
      <c r="AY13" s="323">
        <f>AT13/AS13</f>
        <v>0</v>
      </c>
      <c r="AZ13" s="319">
        <f t="shared" si="3"/>
        <v>26.54660922451397</v>
      </c>
      <c r="BA13" s="326">
        <f t="shared" si="4"/>
        <v>298.85145999999986</v>
      </c>
      <c r="BB13" s="326">
        <f>BA13-AJ13</f>
        <v>273.8301038868125</v>
      </c>
      <c r="BC13" s="326"/>
      <c r="BD13" s="326"/>
      <c r="BE13" s="340">
        <f t="shared" si="5"/>
        <v>1.0318842910487571</v>
      </c>
      <c r="BF13" s="334">
        <v>15460</v>
      </c>
      <c r="BG13" s="322"/>
      <c r="BH13" s="323"/>
      <c r="BI13" s="324">
        <v>11306.94309</v>
      </c>
      <c r="BJ13" s="323">
        <f t="shared" si="6"/>
        <v>0.7313675996119017</v>
      </c>
      <c r="BK13" s="317"/>
      <c r="BL13" s="327">
        <f>BG13/BF13</f>
        <v>0</v>
      </c>
      <c r="BM13" s="319">
        <f t="shared" si="7"/>
        <v>18.25465666272543</v>
      </c>
      <c r="BN13" s="326">
        <f t="shared" si="8"/>
        <v>1933.9430900000007</v>
      </c>
      <c r="BO13" s="328">
        <f t="shared" si="9"/>
        <v>1.206331280273125</v>
      </c>
      <c r="BP13" s="329">
        <f t="shared" si="10"/>
        <v>1635.0916300000008</v>
      </c>
      <c r="BQ13" s="330">
        <f t="shared" si="11"/>
        <v>1.1690567350793455</v>
      </c>
      <c r="BR13" s="340" t="e">
        <f>BG13/AQ13</f>
        <v>#DIV/0!</v>
      </c>
    </row>
    <row r="14" spans="1:70" ht="22.5" customHeight="1">
      <c r="A14" s="403" t="s">
        <v>48</v>
      </c>
      <c r="B14" s="317"/>
      <c r="C14" s="317"/>
      <c r="D14" s="317"/>
      <c r="E14" s="318"/>
      <c r="F14" s="317"/>
      <c r="G14" s="317"/>
      <c r="H14" s="317"/>
      <c r="I14" s="318"/>
      <c r="J14" s="317"/>
      <c r="K14" s="317"/>
      <c r="L14" s="317"/>
      <c r="M14" s="319"/>
      <c r="N14" s="320"/>
      <c r="O14" s="320"/>
      <c r="P14" s="321"/>
      <c r="Q14" s="321"/>
      <c r="R14" s="317"/>
      <c r="S14" s="322"/>
      <c r="T14" s="317"/>
      <c r="U14" s="317"/>
      <c r="V14" s="317"/>
      <c r="W14" s="317"/>
      <c r="X14" s="319"/>
      <c r="Y14" s="317"/>
      <c r="Z14" s="317"/>
      <c r="AA14" s="321"/>
      <c r="AB14" s="345"/>
      <c r="AC14" s="349">
        <v>2606</v>
      </c>
      <c r="AD14" s="322"/>
      <c r="AE14" s="323"/>
      <c r="AF14" s="324">
        <v>2159</v>
      </c>
      <c r="AG14" s="323">
        <f t="shared" si="0"/>
        <v>0.828472755180353</v>
      </c>
      <c r="AH14" s="317"/>
      <c r="AI14" s="323"/>
      <c r="AJ14" s="422">
        <f t="shared" si="1"/>
        <v>5.763481046449546</v>
      </c>
      <c r="AK14" s="419"/>
      <c r="AL14" s="326"/>
      <c r="AM14" s="326"/>
      <c r="AN14" s="326"/>
      <c r="AO14" s="321"/>
      <c r="AP14" s="321"/>
      <c r="AQ14" s="321"/>
      <c r="AR14" s="340"/>
      <c r="AS14" s="334">
        <v>2840.81887</v>
      </c>
      <c r="AT14" s="322"/>
      <c r="AU14" s="323"/>
      <c r="AV14" s="324">
        <v>1874.46426</v>
      </c>
      <c r="AW14" s="323">
        <f t="shared" si="2"/>
        <v>0.6598323743181838</v>
      </c>
      <c r="AX14" s="317"/>
      <c r="AY14" s="323"/>
      <c r="AZ14" s="319">
        <f t="shared" si="3"/>
        <v>5.144896033746339</v>
      </c>
      <c r="BA14" s="326">
        <f t="shared" si="4"/>
        <v>-284.53574000000003</v>
      </c>
      <c r="BB14" s="326"/>
      <c r="BC14" s="326"/>
      <c r="BD14" s="326"/>
      <c r="BE14" s="340">
        <f t="shared" si="5"/>
        <v>0.8682094766095414</v>
      </c>
      <c r="BF14" s="334">
        <v>2677.45</v>
      </c>
      <c r="BG14" s="322"/>
      <c r="BH14" s="323"/>
      <c r="BI14" s="324">
        <v>1985.42587</v>
      </c>
      <c r="BJ14" s="323">
        <f t="shared" si="6"/>
        <v>0.7415361145866404</v>
      </c>
      <c r="BK14" s="317"/>
      <c r="BL14" s="327"/>
      <c r="BM14" s="319">
        <f t="shared" si="7"/>
        <v>3.2053993106409924</v>
      </c>
      <c r="BN14" s="326">
        <f t="shared" si="8"/>
        <v>-173.57412999999997</v>
      </c>
      <c r="BO14" s="328">
        <f t="shared" si="9"/>
        <v>0.9196043862899491</v>
      </c>
      <c r="BP14" s="329">
        <f t="shared" si="10"/>
        <v>110.96161000000006</v>
      </c>
      <c r="BQ14" s="330">
        <f t="shared" si="11"/>
        <v>1.0591964394135742</v>
      </c>
      <c r="BR14" s="340"/>
    </row>
    <row r="15" spans="1:70" ht="21" customHeight="1" hidden="1">
      <c r="A15" s="403" t="s">
        <v>49</v>
      </c>
      <c r="B15" s="317">
        <v>9853</v>
      </c>
      <c r="C15" s="317">
        <v>9741</v>
      </c>
      <c r="D15" s="317">
        <f>C15/B15*100</f>
        <v>98.86329036841572</v>
      </c>
      <c r="E15" s="318">
        <f>C15/C$38*100</f>
        <v>2.9100544907031214</v>
      </c>
      <c r="F15" s="317">
        <v>10422</v>
      </c>
      <c r="G15" s="317">
        <v>10412</v>
      </c>
      <c r="H15" s="317">
        <f>G15/F15*100</f>
        <v>99.90404912684706</v>
      </c>
      <c r="I15" s="318">
        <f>G15/G$38*100</f>
        <v>3.080965598054127</v>
      </c>
      <c r="J15" s="317">
        <v>10766</v>
      </c>
      <c r="K15" s="317">
        <v>10779.78116</v>
      </c>
      <c r="L15" s="317">
        <f>K15/J15*100</f>
        <v>100.12800631618057</v>
      </c>
      <c r="M15" s="319">
        <f>K15/K$38*100</f>
        <v>2.9620486042657546</v>
      </c>
      <c r="N15" s="320">
        <f>K15-C15</f>
        <v>1038.7811600000005</v>
      </c>
      <c r="O15" s="320">
        <f>K15-G15</f>
        <v>367.78116000000045</v>
      </c>
      <c r="P15" s="321">
        <f>K15/C15</f>
        <v>1.1066400944461554</v>
      </c>
      <c r="Q15" s="321">
        <f>K15/G15</f>
        <v>1.0353228159815597</v>
      </c>
      <c r="R15" s="317">
        <v>10067</v>
      </c>
      <c r="S15" s="322">
        <v>2485.0504</v>
      </c>
      <c r="T15" s="317">
        <v>5034.82685</v>
      </c>
      <c r="U15" s="317">
        <v>7402.8722</v>
      </c>
      <c r="V15" s="317">
        <v>10101.81</v>
      </c>
      <c r="W15" s="317">
        <f>V15/R15*100</f>
        <v>100.3457832522102</v>
      </c>
      <c r="X15" s="319">
        <f>V15/V$38*100</f>
        <v>3.285869654445649</v>
      </c>
      <c r="Y15" s="317">
        <f>V15-G15</f>
        <v>-310.1900000000005</v>
      </c>
      <c r="Z15" s="317">
        <f>V15-K15</f>
        <v>-677.971160000001</v>
      </c>
      <c r="AA15" s="321">
        <f>V15/G15</f>
        <v>0.9702084133691894</v>
      </c>
      <c r="AB15" s="345">
        <f>V15/K15</f>
        <v>0.9371071499562798</v>
      </c>
      <c r="AC15" s="349">
        <v>1</v>
      </c>
      <c r="AD15" s="322">
        <v>4351.99252</v>
      </c>
      <c r="AE15" s="323">
        <f>AD15/AC15</f>
        <v>4351.99252</v>
      </c>
      <c r="AF15" s="324">
        <v>0</v>
      </c>
      <c r="AG15" s="323">
        <f t="shared" si="0"/>
        <v>0</v>
      </c>
      <c r="AH15" s="317"/>
      <c r="AI15" s="323">
        <f>AD15/AC15</f>
        <v>4351.99252</v>
      </c>
      <c r="AJ15" s="422">
        <f t="shared" si="1"/>
        <v>0</v>
      </c>
      <c r="AK15" s="419">
        <f>AD15-S15</f>
        <v>1866.9421199999997</v>
      </c>
      <c r="AL15" s="326">
        <f>AK15-T15</f>
        <v>-3167.8847300000007</v>
      </c>
      <c r="AM15" s="326"/>
      <c r="AN15" s="326"/>
      <c r="AO15" s="321">
        <f>AD15/S15</f>
        <v>1.7512693183204653</v>
      </c>
      <c r="AP15" s="321"/>
      <c r="AQ15" s="321"/>
      <c r="AR15" s="340">
        <f>AH15/V15</f>
        <v>0</v>
      </c>
      <c r="AS15" s="334">
        <v>0</v>
      </c>
      <c r="AT15" s="322"/>
      <c r="AU15" s="323"/>
      <c r="AV15" s="324">
        <v>0</v>
      </c>
      <c r="AW15" s="323" t="e">
        <f t="shared" si="2"/>
        <v>#DIV/0!</v>
      </c>
      <c r="AX15" s="317"/>
      <c r="AY15" s="323" t="e">
        <f>AT15/AS15</f>
        <v>#DIV/0!</v>
      </c>
      <c r="AZ15" s="319">
        <f t="shared" si="3"/>
        <v>0</v>
      </c>
      <c r="BA15" s="326">
        <f t="shared" si="4"/>
        <v>0</v>
      </c>
      <c r="BB15" s="326">
        <f>BA15-AJ15</f>
        <v>0</v>
      </c>
      <c r="BC15" s="326"/>
      <c r="BD15" s="326"/>
      <c r="BE15" s="340" t="e">
        <f t="shared" si="5"/>
        <v>#DIV/0!</v>
      </c>
      <c r="BF15" s="334">
        <v>0</v>
      </c>
      <c r="BG15" s="322"/>
      <c r="BH15" s="323"/>
      <c r="BI15" s="324">
        <v>0</v>
      </c>
      <c r="BJ15" s="323"/>
      <c r="BK15" s="317"/>
      <c r="BL15" s="327" t="e">
        <f>BG15/BF15</f>
        <v>#DIV/0!</v>
      </c>
      <c r="BM15" s="319">
        <f t="shared" si="7"/>
        <v>0</v>
      </c>
      <c r="BN15" s="326">
        <f t="shared" si="8"/>
        <v>0</v>
      </c>
      <c r="BO15" s="328" t="e">
        <f t="shared" si="9"/>
        <v>#DIV/0!</v>
      </c>
      <c r="BP15" s="329">
        <f t="shared" si="10"/>
        <v>0</v>
      </c>
      <c r="BQ15" s="330" t="e">
        <f t="shared" si="11"/>
        <v>#DIV/0!</v>
      </c>
      <c r="BR15" s="340" t="e">
        <f>BG15/AQ15</f>
        <v>#DIV/0!</v>
      </c>
    </row>
    <row r="16" spans="1:70" ht="21" customHeight="1">
      <c r="A16" s="403" t="s">
        <v>50</v>
      </c>
      <c r="B16" s="317"/>
      <c r="C16" s="317"/>
      <c r="D16" s="317"/>
      <c r="E16" s="318"/>
      <c r="F16" s="317"/>
      <c r="G16" s="317"/>
      <c r="H16" s="317"/>
      <c r="I16" s="318"/>
      <c r="J16" s="317"/>
      <c r="K16" s="317"/>
      <c r="L16" s="317"/>
      <c r="M16" s="319"/>
      <c r="N16" s="320"/>
      <c r="O16" s="320"/>
      <c r="P16" s="321"/>
      <c r="Q16" s="321"/>
      <c r="R16" s="317"/>
      <c r="S16" s="322"/>
      <c r="T16" s="317"/>
      <c r="U16" s="317"/>
      <c r="V16" s="317"/>
      <c r="W16" s="317"/>
      <c r="X16" s="319"/>
      <c r="Y16" s="317"/>
      <c r="Z16" s="317"/>
      <c r="AA16" s="321"/>
      <c r="AB16" s="345"/>
      <c r="AC16" s="349">
        <v>1073</v>
      </c>
      <c r="AD16" s="322"/>
      <c r="AE16" s="323"/>
      <c r="AF16" s="324">
        <v>557</v>
      </c>
      <c r="AG16" s="323">
        <f t="shared" si="0"/>
        <v>0.5191053122087604</v>
      </c>
      <c r="AH16" s="317"/>
      <c r="AI16" s="323"/>
      <c r="AJ16" s="422">
        <f t="shared" si="1"/>
        <v>1.4869193806727177</v>
      </c>
      <c r="AK16" s="419"/>
      <c r="AL16" s="326"/>
      <c r="AM16" s="326"/>
      <c r="AN16" s="326"/>
      <c r="AO16" s="321"/>
      <c r="AP16" s="321"/>
      <c r="AQ16" s="321"/>
      <c r="AR16" s="340"/>
      <c r="AS16" s="334">
        <v>1864</v>
      </c>
      <c r="AT16" s="322"/>
      <c r="AU16" s="323"/>
      <c r="AV16" s="324">
        <v>546.28753</v>
      </c>
      <c r="AW16" s="323">
        <f t="shared" si="2"/>
        <v>0.2930727092274678</v>
      </c>
      <c r="AX16" s="317"/>
      <c r="AY16" s="323"/>
      <c r="AZ16" s="319">
        <f t="shared" si="3"/>
        <v>1.4994111151428857</v>
      </c>
      <c r="BA16" s="326">
        <f t="shared" si="4"/>
        <v>-10.712470000000053</v>
      </c>
      <c r="BB16" s="326"/>
      <c r="BC16" s="326"/>
      <c r="BD16" s="326"/>
      <c r="BE16" s="340">
        <f t="shared" si="5"/>
        <v>0.9807675583482943</v>
      </c>
      <c r="BF16" s="334">
        <v>2524</v>
      </c>
      <c r="BG16" s="322"/>
      <c r="BH16" s="323"/>
      <c r="BI16" s="324">
        <v>848.23327</v>
      </c>
      <c r="BJ16" s="323">
        <f t="shared" si="6"/>
        <v>0.33606706418383514</v>
      </c>
      <c r="BK16" s="317"/>
      <c r="BL16" s="327"/>
      <c r="BM16" s="319">
        <f t="shared" si="7"/>
        <v>1.369442385134608</v>
      </c>
      <c r="BN16" s="326">
        <f t="shared" si="8"/>
        <v>291.23326999999995</v>
      </c>
      <c r="BO16" s="328">
        <f t="shared" si="9"/>
        <v>1.522860448833034</v>
      </c>
      <c r="BP16" s="329">
        <f t="shared" si="10"/>
        <v>301.94574</v>
      </c>
      <c r="BQ16" s="330">
        <f t="shared" si="11"/>
        <v>1.5527231053580888</v>
      </c>
      <c r="BR16" s="340"/>
    </row>
    <row r="17" spans="1:70" ht="21" customHeight="1">
      <c r="A17" s="403" t="s">
        <v>51</v>
      </c>
      <c r="B17" s="317"/>
      <c r="C17" s="317"/>
      <c r="D17" s="317"/>
      <c r="E17" s="318"/>
      <c r="F17" s="317"/>
      <c r="G17" s="317"/>
      <c r="H17" s="317"/>
      <c r="I17" s="318"/>
      <c r="J17" s="317"/>
      <c r="K17" s="317"/>
      <c r="L17" s="317"/>
      <c r="M17" s="319"/>
      <c r="N17" s="320"/>
      <c r="O17" s="320"/>
      <c r="P17" s="321"/>
      <c r="Q17" s="321"/>
      <c r="R17" s="317"/>
      <c r="S17" s="322"/>
      <c r="T17" s="317"/>
      <c r="U17" s="317"/>
      <c r="V17" s="317"/>
      <c r="W17" s="317"/>
      <c r="X17" s="319"/>
      <c r="Y17" s="317"/>
      <c r="Z17" s="317"/>
      <c r="AA17" s="321"/>
      <c r="AB17" s="345"/>
      <c r="AC17" s="349">
        <v>5750</v>
      </c>
      <c r="AD17" s="322"/>
      <c r="AE17" s="323"/>
      <c r="AF17" s="324">
        <v>2537</v>
      </c>
      <c r="AG17" s="323">
        <f t="shared" si="0"/>
        <v>0.44121739130434784</v>
      </c>
      <c r="AH17" s="317"/>
      <c r="AI17" s="323"/>
      <c r="AJ17" s="422">
        <f t="shared" si="1"/>
        <v>6.772557394554191</v>
      </c>
      <c r="AK17" s="419"/>
      <c r="AL17" s="326"/>
      <c r="AM17" s="326"/>
      <c r="AN17" s="326"/>
      <c r="AO17" s="321"/>
      <c r="AP17" s="321"/>
      <c r="AQ17" s="321"/>
      <c r="AR17" s="340"/>
      <c r="AS17" s="334">
        <v>4432</v>
      </c>
      <c r="AT17" s="322"/>
      <c r="AU17" s="323"/>
      <c r="AV17" s="324">
        <v>641.08428</v>
      </c>
      <c r="AW17" s="323">
        <f t="shared" si="2"/>
        <v>0.14464898014440433</v>
      </c>
      <c r="AX17" s="317"/>
      <c r="AY17" s="323"/>
      <c r="AZ17" s="319">
        <f t="shared" si="3"/>
        <v>1.759602484748964</v>
      </c>
      <c r="BA17" s="326">
        <f t="shared" si="4"/>
        <v>-1895.91572</v>
      </c>
      <c r="BB17" s="326"/>
      <c r="BC17" s="326"/>
      <c r="BD17" s="326"/>
      <c r="BE17" s="340">
        <f t="shared" si="5"/>
        <v>0.25269384312179743</v>
      </c>
      <c r="BF17" s="334">
        <v>3734</v>
      </c>
      <c r="BG17" s="322"/>
      <c r="BH17" s="323"/>
      <c r="BI17" s="324">
        <f>3376.78263-30.88143</f>
        <v>3345.9012000000002</v>
      </c>
      <c r="BJ17" s="323">
        <f t="shared" si="6"/>
        <v>0.8960635243706482</v>
      </c>
      <c r="BK17" s="317"/>
      <c r="BL17" s="327"/>
      <c r="BM17" s="319">
        <f t="shared" si="7"/>
        <v>5.401838246397419</v>
      </c>
      <c r="BN17" s="326">
        <f t="shared" si="8"/>
        <v>808.9012000000002</v>
      </c>
      <c r="BO17" s="328">
        <f t="shared" si="9"/>
        <v>1.3188416239653133</v>
      </c>
      <c r="BP17" s="329">
        <f t="shared" si="10"/>
        <v>2704.81692</v>
      </c>
      <c r="BQ17" s="330">
        <f t="shared" si="11"/>
        <v>5.219128442831261</v>
      </c>
      <c r="BR17" s="340"/>
    </row>
    <row r="18" spans="1:70" ht="18.75" customHeight="1" hidden="1">
      <c r="A18" s="403" t="s">
        <v>52</v>
      </c>
      <c r="B18" s="317">
        <v>2051</v>
      </c>
      <c r="C18" s="317">
        <v>2082</v>
      </c>
      <c r="D18" s="317">
        <f>C18/B18*100</f>
        <v>101.51145782545099</v>
      </c>
      <c r="E18" s="318">
        <f aca="true" t="shared" si="12" ref="E18:E24">C18/C$38*100</f>
        <v>0.6219826968118158</v>
      </c>
      <c r="F18" s="317">
        <v>2085</v>
      </c>
      <c r="G18" s="317">
        <v>2064</v>
      </c>
      <c r="H18" s="317">
        <f>G18/F18*100</f>
        <v>98.99280575539568</v>
      </c>
      <c r="I18" s="318">
        <f aca="true" t="shared" si="13" ref="I18:I24">G18/G$38*100</f>
        <v>0.6107484627721589</v>
      </c>
      <c r="J18" s="317">
        <v>2931</v>
      </c>
      <c r="K18" s="317">
        <v>2957.7898</v>
      </c>
      <c r="L18" s="317">
        <f>K18/J18*100</f>
        <v>100.9140156943023</v>
      </c>
      <c r="M18" s="319">
        <f aca="true" t="shared" si="14" ref="M18:M24">K18/K$38*100</f>
        <v>0.8127360860822416</v>
      </c>
      <c r="N18" s="320">
        <f aca="true" t="shared" si="15" ref="N18:N24">K18-C18</f>
        <v>875.7898</v>
      </c>
      <c r="O18" s="320">
        <f aca="true" t="shared" si="16" ref="O18:O24">K18-G18</f>
        <v>893.7898</v>
      </c>
      <c r="P18" s="321">
        <f>K18/C18</f>
        <v>1.4206483189241115</v>
      </c>
      <c r="Q18" s="321">
        <f>K18/G18</f>
        <v>1.4330376937984497</v>
      </c>
      <c r="R18" s="317">
        <v>1901.5</v>
      </c>
      <c r="S18" s="322">
        <v>272.03966</v>
      </c>
      <c r="T18" s="317">
        <v>807.02522</v>
      </c>
      <c r="U18" s="317">
        <v>1464.89798</v>
      </c>
      <c r="V18" s="317">
        <v>1796.7</v>
      </c>
      <c r="W18" s="317">
        <f>V18/R18*100</f>
        <v>94.48856166184592</v>
      </c>
      <c r="X18" s="319">
        <f aca="true" t="shared" si="17" ref="X18:X24">V18/V$38*100</f>
        <v>0.5844221984122151</v>
      </c>
      <c r="Y18" s="317">
        <f aca="true" t="shared" si="18" ref="Y18:Y24">V18-G18</f>
        <v>-267.29999999999995</v>
      </c>
      <c r="Z18" s="317">
        <f aca="true" t="shared" si="19" ref="Z18:Z24">V18-K18</f>
        <v>-1161.0898</v>
      </c>
      <c r="AA18" s="321" t="s">
        <v>53</v>
      </c>
      <c r="AB18" s="345">
        <f aca="true" t="shared" si="20" ref="AB18:AB24">V18/K18</f>
        <v>0.6074468172146649</v>
      </c>
      <c r="AC18" s="349">
        <v>0</v>
      </c>
      <c r="AD18" s="322">
        <v>738.92058</v>
      </c>
      <c r="AE18" s="323" t="e">
        <f aca="true" t="shared" si="21" ref="AE18:AE24">AD18/AC18</f>
        <v>#DIV/0!</v>
      </c>
      <c r="AF18" s="324">
        <v>0</v>
      </c>
      <c r="AG18" s="323" t="e">
        <f t="shared" si="0"/>
        <v>#DIV/0!</v>
      </c>
      <c r="AH18" s="317"/>
      <c r="AI18" s="323" t="e">
        <f aca="true" t="shared" si="22" ref="AI18:AI24">AD18/AC18</f>
        <v>#DIV/0!</v>
      </c>
      <c r="AJ18" s="422">
        <f t="shared" si="1"/>
        <v>0</v>
      </c>
      <c r="AK18" s="419">
        <f aca="true" t="shared" si="23" ref="AK18:AK24">AD18-S18</f>
        <v>466.88091999999995</v>
      </c>
      <c r="AL18" s="326">
        <f aca="true" t="shared" si="24" ref="AL18:AL24">AK18-T18</f>
        <v>-340.14430000000004</v>
      </c>
      <c r="AM18" s="326"/>
      <c r="AN18" s="326"/>
      <c r="AO18" s="321">
        <f aca="true" t="shared" si="25" ref="AO18:AO24">AD18/S18</f>
        <v>2.7162237300252468</v>
      </c>
      <c r="AP18" s="321"/>
      <c r="AQ18" s="321"/>
      <c r="AR18" s="340">
        <f aca="true" t="shared" si="26" ref="AR18:AR24">AH18/V18</f>
        <v>0</v>
      </c>
      <c r="AS18" s="349">
        <v>0</v>
      </c>
      <c r="AT18" s="322">
        <v>907</v>
      </c>
      <c r="AU18" s="323" t="e">
        <f>AT18/AS18</f>
        <v>#DIV/0!</v>
      </c>
      <c r="AV18" s="324">
        <v>0</v>
      </c>
      <c r="AW18" s="323" t="e">
        <f t="shared" si="2"/>
        <v>#DIV/0!</v>
      </c>
      <c r="AX18" s="317"/>
      <c r="AY18" s="323" t="e">
        <f aca="true" t="shared" si="27" ref="AY18:AY24">AT18/AS18</f>
        <v>#DIV/0!</v>
      </c>
      <c r="AZ18" s="319">
        <f t="shared" si="3"/>
        <v>0</v>
      </c>
      <c r="BA18" s="326">
        <f t="shared" si="4"/>
        <v>0</v>
      </c>
      <c r="BB18" s="326">
        <f aca="true" t="shared" si="28" ref="BB18:BB24">BA18-AJ18</f>
        <v>0</v>
      </c>
      <c r="BC18" s="326"/>
      <c r="BD18" s="326"/>
      <c r="BE18" s="340" t="e">
        <f t="shared" si="5"/>
        <v>#DIV/0!</v>
      </c>
      <c r="BF18" s="334">
        <v>0</v>
      </c>
      <c r="BG18" s="322">
        <v>1025.44437</v>
      </c>
      <c r="BH18" s="323" t="e">
        <f>BG18/BF18</f>
        <v>#DIV/0!</v>
      </c>
      <c r="BI18" s="324">
        <v>0</v>
      </c>
      <c r="BJ18" s="323" t="e">
        <f t="shared" si="6"/>
        <v>#DIV/0!</v>
      </c>
      <c r="BK18" s="317"/>
      <c r="BL18" s="327" t="e">
        <f aca="true" t="shared" si="29" ref="BL18:BL39">BG18/BF18</f>
        <v>#DIV/0!</v>
      </c>
      <c r="BM18" s="319">
        <f t="shared" si="7"/>
        <v>0</v>
      </c>
      <c r="BN18" s="326">
        <f t="shared" si="8"/>
        <v>0</v>
      </c>
      <c r="BO18" s="328" t="e">
        <f t="shared" si="9"/>
        <v>#DIV/0!</v>
      </c>
      <c r="BP18" s="329">
        <f t="shared" si="10"/>
        <v>0</v>
      </c>
      <c r="BQ18" s="330" t="e">
        <f t="shared" si="11"/>
        <v>#DIV/0!</v>
      </c>
      <c r="BR18" s="340" t="e">
        <f aca="true" t="shared" si="30" ref="BR18:BR24">BG18/AQ18</f>
        <v>#DIV/0!</v>
      </c>
    </row>
    <row r="19" spans="1:70" ht="19.5" customHeight="1" hidden="1">
      <c r="A19" s="403" t="s">
        <v>54</v>
      </c>
      <c r="B19" s="317">
        <v>0</v>
      </c>
      <c r="C19" s="317">
        <v>0</v>
      </c>
      <c r="D19" s="317"/>
      <c r="E19" s="318">
        <f t="shared" si="12"/>
        <v>0</v>
      </c>
      <c r="F19" s="317">
        <v>0</v>
      </c>
      <c r="G19" s="317">
        <v>0</v>
      </c>
      <c r="H19" s="317"/>
      <c r="I19" s="318">
        <f t="shared" si="13"/>
        <v>0</v>
      </c>
      <c r="J19" s="317">
        <v>0</v>
      </c>
      <c r="K19" s="317">
        <v>0</v>
      </c>
      <c r="L19" s="317"/>
      <c r="M19" s="319">
        <f t="shared" si="14"/>
        <v>0</v>
      </c>
      <c r="N19" s="320">
        <f t="shared" si="15"/>
        <v>0</v>
      </c>
      <c r="O19" s="320">
        <f t="shared" si="16"/>
        <v>0</v>
      </c>
      <c r="P19" s="321"/>
      <c r="Q19" s="321"/>
      <c r="R19" s="317">
        <v>0</v>
      </c>
      <c r="S19" s="322"/>
      <c r="T19" s="317"/>
      <c r="U19" s="317"/>
      <c r="V19" s="317">
        <v>0</v>
      </c>
      <c r="W19" s="317"/>
      <c r="X19" s="319">
        <f t="shared" si="17"/>
        <v>0</v>
      </c>
      <c r="Y19" s="317">
        <f t="shared" si="18"/>
        <v>0</v>
      </c>
      <c r="Z19" s="317">
        <f t="shared" si="19"/>
        <v>0</v>
      </c>
      <c r="AA19" s="321" t="e">
        <f aca="true" t="shared" si="31" ref="AA19:AA24">V19/G19</f>
        <v>#DIV/0!</v>
      </c>
      <c r="AB19" s="345" t="e">
        <f t="shared" si="20"/>
        <v>#DIV/0!</v>
      </c>
      <c r="AC19" s="349">
        <v>0</v>
      </c>
      <c r="AD19" s="322"/>
      <c r="AE19" s="323" t="e">
        <f t="shared" si="21"/>
        <v>#DIV/0!</v>
      </c>
      <c r="AF19" s="324"/>
      <c r="AG19" s="323" t="e">
        <f t="shared" si="0"/>
        <v>#DIV/0!</v>
      </c>
      <c r="AH19" s="317">
        <v>0</v>
      </c>
      <c r="AI19" s="323" t="e">
        <f t="shared" si="22"/>
        <v>#DIV/0!</v>
      </c>
      <c r="AJ19" s="422">
        <f t="shared" si="1"/>
        <v>0</v>
      </c>
      <c r="AK19" s="419">
        <f t="shared" si="23"/>
        <v>0</v>
      </c>
      <c r="AL19" s="326">
        <f t="shared" si="24"/>
        <v>0</v>
      </c>
      <c r="AM19" s="326"/>
      <c r="AN19" s="326"/>
      <c r="AO19" s="321" t="e">
        <f t="shared" si="25"/>
        <v>#DIV/0!</v>
      </c>
      <c r="AP19" s="321"/>
      <c r="AQ19" s="321"/>
      <c r="AR19" s="340" t="e">
        <f t="shared" si="26"/>
        <v>#DIV/0!</v>
      </c>
      <c r="AS19" s="349">
        <v>0</v>
      </c>
      <c r="AT19" s="322"/>
      <c r="AU19" s="323" t="e">
        <f>AT19/AS19</f>
        <v>#DIV/0!</v>
      </c>
      <c r="AV19" s="324"/>
      <c r="AW19" s="323" t="e">
        <f t="shared" si="2"/>
        <v>#DIV/0!</v>
      </c>
      <c r="AX19" s="317">
        <v>0</v>
      </c>
      <c r="AY19" s="323" t="e">
        <f t="shared" si="27"/>
        <v>#DIV/0!</v>
      </c>
      <c r="AZ19" s="319">
        <f t="shared" si="3"/>
        <v>0</v>
      </c>
      <c r="BA19" s="326">
        <f t="shared" si="4"/>
        <v>0</v>
      </c>
      <c r="BB19" s="326">
        <f t="shared" si="28"/>
        <v>0</v>
      </c>
      <c r="BC19" s="326"/>
      <c r="BD19" s="326"/>
      <c r="BE19" s="340" t="e">
        <f t="shared" si="5"/>
        <v>#DIV/0!</v>
      </c>
      <c r="BF19" s="334">
        <v>0</v>
      </c>
      <c r="BG19" s="322"/>
      <c r="BH19" s="323" t="e">
        <f>BG19/BF19</f>
        <v>#DIV/0!</v>
      </c>
      <c r="BI19" s="324"/>
      <c r="BJ19" s="323" t="e">
        <f t="shared" si="6"/>
        <v>#DIV/0!</v>
      </c>
      <c r="BK19" s="317">
        <v>0</v>
      </c>
      <c r="BL19" s="327" t="e">
        <f t="shared" si="29"/>
        <v>#DIV/0!</v>
      </c>
      <c r="BM19" s="319">
        <f t="shared" si="7"/>
        <v>0</v>
      </c>
      <c r="BN19" s="326">
        <f t="shared" si="8"/>
        <v>0</v>
      </c>
      <c r="BO19" s="328" t="e">
        <f t="shared" si="9"/>
        <v>#DIV/0!</v>
      </c>
      <c r="BP19" s="329">
        <f t="shared" si="10"/>
        <v>0</v>
      </c>
      <c r="BQ19" s="330" t="e">
        <f t="shared" si="11"/>
        <v>#DIV/0!</v>
      </c>
      <c r="BR19" s="340" t="e">
        <f t="shared" si="30"/>
        <v>#DIV/0!</v>
      </c>
    </row>
    <row r="20" spans="1:70" ht="21.75" customHeight="1">
      <c r="A20" s="401" t="s">
        <v>55</v>
      </c>
      <c r="B20" s="307">
        <f>B21+B22+B23+B24+B26+B27</f>
        <v>33854</v>
      </c>
      <c r="C20" s="307">
        <f>C21+C22+C23+C24+C26+C27</f>
        <v>34370</v>
      </c>
      <c r="D20" s="307">
        <f>C20/B20*100</f>
        <v>101.52419211909967</v>
      </c>
      <c r="E20" s="308">
        <f t="shared" si="12"/>
        <v>10.267793126523589</v>
      </c>
      <c r="F20" s="307">
        <f>F21+F22+F23+F24+F26+F27</f>
        <v>52414</v>
      </c>
      <c r="G20" s="307">
        <f>G21+G22+G23+G24+G26+G27</f>
        <v>53600</v>
      </c>
      <c r="H20" s="307">
        <f>G20/F20*100</f>
        <v>102.26275422597016</v>
      </c>
      <c r="I20" s="308">
        <f t="shared" si="13"/>
        <v>15.860522095245985</v>
      </c>
      <c r="J20" s="307">
        <f>J21+J22+J23+J24+J26+J27</f>
        <v>62652.8616</v>
      </c>
      <c r="K20" s="307">
        <f>K21+K22+K23+K24+K26+K27</f>
        <v>63811.04952</v>
      </c>
      <c r="L20" s="307">
        <f>K20/J20*100</f>
        <v>101.84857944301781</v>
      </c>
      <c r="M20" s="309">
        <f t="shared" si="14"/>
        <v>17.533883792446947</v>
      </c>
      <c r="N20" s="310">
        <f t="shared" si="15"/>
        <v>29441.04952</v>
      </c>
      <c r="O20" s="310">
        <f t="shared" si="16"/>
        <v>10211.04952</v>
      </c>
      <c r="P20" s="311">
        <f>K20/C20</f>
        <v>1.8565914902531278</v>
      </c>
      <c r="Q20" s="311">
        <f>K20/G20</f>
        <v>1.1905046552238807</v>
      </c>
      <c r="R20" s="307">
        <f>R21+R22+R23+R24+R26+R27</f>
        <v>43581.9</v>
      </c>
      <c r="S20" s="307">
        <f>S21+S22+S23+S24+S26+S27</f>
        <v>8400.347829999999</v>
      </c>
      <c r="T20" s="307">
        <f>T21+T22+T23+T24+T26+T27</f>
        <v>17277.416119999998</v>
      </c>
      <c r="U20" s="307">
        <f>U21+U22+U23+U24+U26+U27</f>
        <v>25660.16402</v>
      </c>
      <c r="V20" s="307">
        <f>V21+V22+V23+V24+V26+V27</f>
        <v>35978.869999999995</v>
      </c>
      <c r="W20" s="307">
        <f>V20/R20*100</f>
        <v>82.55461556288274</v>
      </c>
      <c r="X20" s="309">
        <f t="shared" si="17"/>
        <v>11.703039072626087</v>
      </c>
      <c r="Y20" s="307">
        <f t="shared" si="18"/>
        <v>-17621.130000000005</v>
      </c>
      <c r="Z20" s="307">
        <f t="shared" si="19"/>
        <v>-27832.179520000005</v>
      </c>
      <c r="AA20" s="311">
        <f t="shared" si="31"/>
        <v>0.6712475746268656</v>
      </c>
      <c r="AB20" s="344">
        <f t="shared" si="20"/>
        <v>0.5638344811853205</v>
      </c>
      <c r="AC20" s="348">
        <f>AC21+AC22+AC23+AC24+AC25+AC27+AC26</f>
        <v>18664</v>
      </c>
      <c r="AD20" s="307">
        <f>AD21+AD22+AD23+AD24+AD26+AD27</f>
        <v>25012.07157</v>
      </c>
      <c r="AE20" s="312">
        <f t="shared" si="21"/>
        <v>1.3401238518002572</v>
      </c>
      <c r="AF20" s="313">
        <f>AF21+AF22+AF23+AF24+AF25+AF27+AF26</f>
        <v>8076</v>
      </c>
      <c r="AG20" s="312">
        <f t="shared" si="0"/>
        <v>0.4327046720960137</v>
      </c>
      <c r="AH20" s="307">
        <f>AH21+AH22+AH23+AH24+AH26+AH27</f>
        <v>0</v>
      </c>
      <c r="AI20" s="312">
        <f t="shared" si="22"/>
        <v>1.3401238518002572</v>
      </c>
      <c r="AJ20" s="423">
        <f t="shared" si="1"/>
        <v>21.558996262680193</v>
      </c>
      <c r="AK20" s="333">
        <f t="shared" si="23"/>
        <v>16611.72374</v>
      </c>
      <c r="AL20" s="307">
        <f t="shared" si="24"/>
        <v>-665.6923799999968</v>
      </c>
      <c r="AM20" s="307"/>
      <c r="AN20" s="307"/>
      <c r="AO20" s="311">
        <f t="shared" si="25"/>
        <v>2.9775042743676488</v>
      </c>
      <c r="AP20" s="311"/>
      <c r="AQ20" s="311"/>
      <c r="AR20" s="339">
        <f t="shared" si="26"/>
        <v>0</v>
      </c>
      <c r="AS20" s="350">
        <f>AS21+AS22+AS23+AS24+AS25+AS27+AS26</f>
        <v>8156.9</v>
      </c>
      <c r="AT20" s="307">
        <f>AT21+AT22+AT23+AT24+AT26+AT27</f>
        <v>0</v>
      </c>
      <c r="AU20" s="312">
        <f>AT20/AS20</f>
        <v>0</v>
      </c>
      <c r="AV20" s="313">
        <f>AV21+AV22+AV23+AV24+AV25+AV27+AV26</f>
        <v>3953.1681799999997</v>
      </c>
      <c r="AW20" s="312">
        <f t="shared" si="2"/>
        <v>0.4846410008704287</v>
      </c>
      <c r="AX20" s="307">
        <f>AX21+AX22+AX23+AX24+AX26+AX27</f>
        <v>0</v>
      </c>
      <c r="AY20" s="312">
        <f t="shared" si="27"/>
        <v>0</v>
      </c>
      <c r="AZ20" s="309">
        <f t="shared" si="3"/>
        <v>10.85037454382525</v>
      </c>
      <c r="BA20" s="307">
        <f t="shared" si="4"/>
        <v>-4122.83182</v>
      </c>
      <c r="BB20" s="307">
        <f t="shared" si="28"/>
        <v>-4144.39081626268</v>
      </c>
      <c r="BC20" s="307"/>
      <c r="BD20" s="307"/>
      <c r="BE20" s="339">
        <f t="shared" si="5"/>
        <v>0.4894958122833085</v>
      </c>
      <c r="BF20" s="333">
        <f>BF21+BF22+BF23+BF24+BF25+BF27+BF26</f>
        <v>11309.1</v>
      </c>
      <c r="BG20" s="307">
        <f>BG21+BG22+BG23+BG24+BG26+BG27</f>
        <v>0</v>
      </c>
      <c r="BH20" s="312">
        <f>BG20/BF20</f>
        <v>0</v>
      </c>
      <c r="BI20" s="313">
        <f>BI21+BI22+BI23+BI24+BI25+BI27+BI26</f>
        <v>10541.733100000001</v>
      </c>
      <c r="BJ20" s="312">
        <f t="shared" si="6"/>
        <v>0.9321460682105562</v>
      </c>
      <c r="BK20" s="307">
        <f>BK21+BK22+BK23+BK24+BK26+BK27</f>
        <v>0</v>
      </c>
      <c r="BL20" s="314">
        <f t="shared" si="29"/>
        <v>0</v>
      </c>
      <c r="BM20" s="309">
        <f t="shared" si="7"/>
        <v>17.019252404372736</v>
      </c>
      <c r="BN20" s="307">
        <f t="shared" si="8"/>
        <v>2465.7331000000013</v>
      </c>
      <c r="BO20" s="316">
        <f t="shared" si="9"/>
        <v>1.305316134224864</v>
      </c>
      <c r="BP20" s="307">
        <f t="shared" si="10"/>
        <v>6588.564920000002</v>
      </c>
      <c r="BQ20" s="316">
        <f t="shared" si="11"/>
        <v>2.6666543440608192</v>
      </c>
      <c r="BR20" s="402" t="e">
        <f t="shared" si="30"/>
        <v>#DIV/0!</v>
      </c>
    </row>
    <row r="21" spans="1:70" ht="30" customHeight="1">
      <c r="A21" s="403" t="s">
        <v>56</v>
      </c>
      <c r="B21" s="317">
        <v>6403</v>
      </c>
      <c r="C21" s="317">
        <v>6653</v>
      </c>
      <c r="D21" s="317">
        <f>C21/B21*100</f>
        <v>103.90441980321725</v>
      </c>
      <c r="E21" s="318">
        <f t="shared" si="12"/>
        <v>1.98753644663257</v>
      </c>
      <c r="F21" s="317">
        <v>7900</v>
      </c>
      <c r="G21" s="317">
        <v>8184</v>
      </c>
      <c r="H21" s="317">
        <f>G21/F21*100</f>
        <v>103.59493670886076</v>
      </c>
      <c r="I21" s="318">
        <f t="shared" si="13"/>
        <v>2.4216886721547226</v>
      </c>
      <c r="J21" s="317">
        <v>12951</v>
      </c>
      <c r="K21" s="317">
        <v>13213.7789</v>
      </c>
      <c r="L21" s="317">
        <f>K21/J21*100</f>
        <v>102.02902401358969</v>
      </c>
      <c r="M21" s="319">
        <f t="shared" si="14"/>
        <v>3.6308580635250367</v>
      </c>
      <c r="N21" s="320">
        <f t="shared" si="15"/>
        <v>6560.778899999999</v>
      </c>
      <c r="O21" s="320">
        <f t="shared" si="16"/>
        <v>5029.778899999999</v>
      </c>
      <c r="P21" s="321">
        <f>K21/C21</f>
        <v>1.9861384187584548</v>
      </c>
      <c r="Q21" s="321">
        <f>K21/G21</f>
        <v>1.6145868646138806</v>
      </c>
      <c r="R21" s="317">
        <v>14298</v>
      </c>
      <c r="S21" s="322">
        <v>3078.88151</v>
      </c>
      <c r="T21" s="317">
        <v>6333.84145</v>
      </c>
      <c r="U21" s="317">
        <v>10772.60577</v>
      </c>
      <c r="V21" s="317">
        <v>14863.66</v>
      </c>
      <c r="W21" s="317">
        <f>V21/R21*100</f>
        <v>103.95621765281857</v>
      </c>
      <c r="X21" s="319">
        <f t="shared" si="17"/>
        <v>4.834782019063675</v>
      </c>
      <c r="Y21" s="317">
        <f t="shared" si="18"/>
        <v>6679.66</v>
      </c>
      <c r="Z21" s="317">
        <f t="shared" si="19"/>
        <v>1649.8811000000005</v>
      </c>
      <c r="AA21" s="321">
        <f t="shared" si="31"/>
        <v>1.816185239491691</v>
      </c>
      <c r="AB21" s="345">
        <f t="shared" si="20"/>
        <v>1.1248606558718794</v>
      </c>
      <c r="AC21" s="349">
        <v>6314</v>
      </c>
      <c r="AD21" s="322">
        <v>4982.18986</v>
      </c>
      <c r="AE21" s="323">
        <f t="shared" si="21"/>
        <v>0.7890702977510295</v>
      </c>
      <c r="AF21" s="324">
        <v>3972</v>
      </c>
      <c r="AG21" s="323">
        <f t="shared" si="0"/>
        <v>0.6290782388343364</v>
      </c>
      <c r="AH21" s="317"/>
      <c r="AI21" s="323">
        <f t="shared" si="22"/>
        <v>0.7890702977510295</v>
      </c>
      <c r="AJ21" s="422">
        <f t="shared" si="1"/>
        <v>10.603310197544047</v>
      </c>
      <c r="AK21" s="419">
        <f t="shared" si="23"/>
        <v>1903.3083500000002</v>
      </c>
      <c r="AL21" s="326">
        <f t="shared" si="24"/>
        <v>-4430.5331</v>
      </c>
      <c r="AM21" s="326"/>
      <c r="AN21" s="326"/>
      <c r="AO21" s="321">
        <f t="shared" si="25"/>
        <v>1.6181817467863517</v>
      </c>
      <c r="AP21" s="321"/>
      <c r="AQ21" s="321"/>
      <c r="AR21" s="340">
        <f t="shared" si="26"/>
        <v>0</v>
      </c>
      <c r="AS21" s="334">
        <v>3696.9</v>
      </c>
      <c r="AT21" s="322"/>
      <c r="AU21" s="323"/>
      <c r="AV21" s="324">
        <v>3207.65061</v>
      </c>
      <c r="AW21" s="323">
        <f t="shared" si="2"/>
        <v>0.8676595553030918</v>
      </c>
      <c r="AX21" s="317"/>
      <c r="AY21" s="323">
        <f t="shared" si="27"/>
        <v>0</v>
      </c>
      <c r="AZ21" s="319">
        <f t="shared" si="3"/>
        <v>8.804131000626828</v>
      </c>
      <c r="BA21" s="326">
        <f t="shared" si="4"/>
        <v>-764.3493899999999</v>
      </c>
      <c r="BB21" s="326">
        <f t="shared" si="28"/>
        <v>-774.9527001975439</v>
      </c>
      <c r="BC21" s="326"/>
      <c r="BD21" s="326"/>
      <c r="BE21" s="340">
        <f t="shared" si="5"/>
        <v>0.8075656117824774</v>
      </c>
      <c r="BF21" s="334">
        <v>4889.1</v>
      </c>
      <c r="BG21" s="322"/>
      <c r="BH21" s="323"/>
      <c r="BI21" s="324">
        <v>4313.15762</v>
      </c>
      <c r="BJ21" s="323">
        <f t="shared" si="6"/>
        <v>0.8821986909656173</v>
      </c>
      <c r="BK21" s="317"/>
      <c r="BL21" s="327">
        <f t="shared" si="29"/>
        <v>0</v>
      </c>
      <c r="BM21" s="319">
        <f t="shared" si="7"/>
        <v>6.963439265467988</v>
      </c>
      <c r="BN21" s="326">
        <f t="shared" si="8"/>
        <v>341.15761999999995</v>
      </c>
      <c r="BO21" s="328">
        <f t="shared" si="9"/>
        <v>1.0858906394763344</v>
      </c>
      <c r="BP21" s="329">
        <f t="shared" si="10"/>
        <v>1105.5070099999998</v>
      </c>
      <c r="BQ21" s="330">
        <f t="shared" si="11"/>
        <v>1.3446469533039322</v>
      </c>
      <c r="BR21" s="340" t="e">
        <f t="shared" si="30"/>
        <v>#DIV/0!</v>
      </c>
    </row>
    <row r="22" spans="1:70" ht="30" customHeight="1" hidden="1">
      <c r="A22" s="403" t="s">
        <v>57</v>
      </c>
      <c r="B22" s="317">
        <v>400</v>
      </c>
      <c r="C22" s="317">
        <v>383</v>
      </c>
      <c r="D22" s="317">
        <f>C22/B22*100</f>
        <v>95.75</v>
      </c>
      <c r="E22" s="318">
        <f t="shared" si="12"/>
        <v>0.11441852683906123</v>
      </c>
      <c r="F22" s="317">
        <v>555</v>
      </c>
      <c r="G22" s="317">
        <v>532</v>
      </c>
      <c r="H22" s="317">
        <f>G22/F22*100</f>
        <v>95.85585585585585</v>
      </c>
      <c r="I22" s="318">
        <f t="shared" si="13"/>
        <v>0.15742159990057583</v>
      </c>
      <c r="J22" s="317">
        <v>496.3</v>
      </c>
      <c r="K22" s="317">
        <v>495.28763</v>
      </c>
      <c r="L22" s="317">
        <f>K22/J22*100</f>
        <v>99.79601652226475</v>
      </c>
      <c r="M22" s="319">
        <f t="shared" si="14"/>
        <v>0.13609423154111538</v>
      </c>
      <c r="N22" s="320">
        <f t="shared" si="15"/>
        <v>112.28762999999998</v>
      </c>
      <c r="O22" s="320">
        <f t="shared" si="16"/>
        <v>-36.71237000000002</v>
      </c>
      <c r="P22" s="321">
        <f>K22/C22</f>
        <v>1.293179190600522</v>
      </c>
      <c r="Q22" s="321">
        <f>K22/G22</f>
        <v>0.9309917857142856</v>
      </c>
      <c r="R22" s="317">
        <v>740</v>
      </c>
      <c r="S22" s="322">
        <v>187.33544</v>
      </c>
      <c r="T22" s="317">
        <v>467.2341</v>
      </c>
      <c r="U22" s="317">
        <v>600.25886</v>
      </c>
      <c r="V22" s="317">
        <v>738.45</v>
      </c>
      <c r="W22" s="317">
        <f>V22/R22*100</f>
        <v>99.79054054054055</v>
      </c>
      <c r="X22" s="319">
        <f t="shared" si="17"/>
        <v>0.240199572782045</v>
      </c>
      <c r="Y22" s="317">
        <f t="shared" si="18"/>
        <v>206.45000000000005</v>
      </c>
      <c r="Z22" s="317">
        <f t="shared" si="19"/>
        <v>243.16237000000007</v>
      </c>
      <c r="AA22" s="321">
        <f t="shared" si="31"/>
        <v>1.3880639097744363</v>
      </c>
      <c r="AB22" s="345">
        <f t="shared" si="20"/>
        <v>1.4909518333821503</v>
      </c>
      <c r="AC22" s="349">
        <v>0</v>
      </c>
      <c r="AD22" s="322">
        <v>658.17262</v>
      </c>
      <c r="AE22" s="323" t="e">
        <f t="shared" si="21"/>
        <v>#DIV/0!</v>
      </c>
      <c r="AF22" s="324">
        <v>0</v>
      </c>
      <c r="AG22" s="323" t="e">
        <f t="shared" si="0"/>
        <v>#DIV/0!</v>
      </c>
      <c r="AH22" s="317"/>
      <c r="AI22" s="323" t="e">
        <f t="shared" si="22"/>
        <v>#DIV/0!</v>
      </c>
      <c r="AJ22" s="422">
        <f t="shared" si="1"/>
        <v>0</v>
      </c>
      <c r="AK22" s="419">
        <f t="shared" si="23"/>
        <v>470.83718000000005</v>
      </c>
      <c r="AL22" s="326">
        <f t="shared" si="24"/>
        <v>3.603080000000034</v>
      </c>
      <c r="AM22" s="326"/>
      <c r="AN22" s="326"/>
      <c r="AO22" s="321">
        <f t="shared" si="25"/>
        <v>3.5133374656712046</v>
      </c>
      <c r="AP22" s="321"/>
      <c r="AQ22" s="321"/>
      <c r="AR22" s="340">
        <f t="shared" si="26"/>
        <v>0</v>
      </c>
      <c r="AS22" s="334"/>
      <c r="AT22" s="322"/>
      <c r="AU22" s="323"/>
      <c r="AV22" s="324"/>
      <c r="AW22" s="323" t="e">
        <f t="shared" si="2"/>
        <v>#DIV/0!</v>
      </c>
      <c r="AX22" s="317"/>
      <c r="AY22" s="323" t="e">
        <f t="shared" si="27"/>
        <v>#DIV/0!</v>
      </c>
      <c r="AZ22" s="319">
        <f t="shared" si="3"/>
        <v>0</v>
      </c>
      <c r="BA22" s="326">
        <f t="shared" si="4"/>
        <v>0</v>
      </c>
      <c r="BB22" s="326">
        <f t="shared" si="28"/>
        <v>0</v>
      </c>
      <c r="BC22" s="326"/>
      <c r="BD22" s="326"/>
      <c r="BE22" s="340" t="e">
        <f t="shared" si="5"/>
        <v>#DIV/0!</v>
      </c>
      <c r="BF22" s="334"/>
      <c r="BG22" s="322"/>
      <c r="BH22" s="323"/>
      <c r="BI22" s="324"/>
      <c r="BJ22" s="323" t="e">
        <f t="shared" si="6"/>
        <v>#DIV/0!</v>
      </c>
      <c r="BK22" s="317"/>
      <c r="BL22" s="327" t="e">
        <f t="shared" si="29"/>
        <v>#DIV/0!</v>
      </c>
      <c r="BM22" s="319">
        <f t="shared" si="7"/>
        <v>0</v>
      </c>
      <c r="BN22" s="326">
        <f t="shared" si="8"/>
        <v>0</v>
      </c>
      <c r="BO22" s="328" t="e">
        <f t="shared" si="9"/>
        <v>#DIV/0!</v>
      </c>
      <c r="BP22" s="329">
        <f t="shared" si="10"/>
        <v>0</v>
      </c>
      <c r="BQ22" s="330" t="e">
        <f t="shared" si="11"/>
        <v>#DIV/0!</v>
      </c>
      <c r="BR22" s="340" t="e">
        <f t="shared" si="30"/>
        <v>#DIV/0!</v>
      </c>
    </row>
    <row r="23" spans="1:70" ht="26.25" customHeight="1">
      <c r="A23" s="403" t="s">
        <v>58</v>
      </c>
      <c r="B23" s="317">
        <v>15642</v>
      </c>
      <c r="C23" s="317">
        <v>15854</v>
      </c>
      <c r="D23" s="317">
        <f>C23/B23*100</f>
        <v>101.35532540595831</v>
      </c>
      <c r="E23" s="318">
        <f t="shared" si="12"/>
        <v>4.736269776779313</v>
      </c>
      <c r="F23" s="317">
        <v>15297</v>
      </c>
      <c r="G23" s="317">
        <v>15559</v>
      </c>
      <c r="H23" s="317">
        <f>G23/F23*100</f>
        <v>101.71275413479768</v>
      </c>
      <c r="I23" s="318">
        <f t="shared" si="13"/>
        <v>4.603989986565901</v>
      </c>
      <c r="J23" s="317">
        <v>20315.9116</v>
      </c>
      <c r="K23" s="317">
        <v>20471.54476</v>
      </c>
      <c r="L23" s="317">
        <f>K23/J23*100</f>
        <v>100.76606535342476</v>
      </c>
      <c r="M23" s="319">
        <f t="shared" si="14"/>
        <v>5.625133727995079</v>
      </c>
      <c r="N23" s="320">
        <f t="shared" si="15"/>
        <v>4617.544760000001</v>
      </c>
      <c r="O23" s="320">
        <f t="shared" si="16"/>
        <v>4912.544760000001</v>
      </c>
      <c r="P23" s="321">
        <f>K23/C23</f>
        <v>1.29125424246247</v>
      </c>
      <c r="Q23" s="321">
        <f>K23/G23</f>
        <v>1.3157365357670803</v>
      </c>
      <c r="R23" s="317">
        <v>17532.04</v>
      </c>
      <c r="S23" s="322">
        <v>4372.43586</v>
      </c>
      <c r="T23" s="317">
        <v>9007.05807</v>
      </c>
      <c r="U23" s="317">
        <v>12187.7231</v>
      </c>
      <c r="V23" s="317">
        <v>16952.65</v>
      </c>
      <c r="W23" s="317">
        <f>V23/R23*100</f>
        <v>96.69525052418315</v>
      </c>
      <c r="X23" s="319">
        <f t="shared" si="17"/>
        <v>5.514278945796649</v>
      </c>
      <c r="Y23" s="317">
        <f t="shared" si="18"/>
        <v>1393.6500000000015</v>
      </c>
      <c r="Z23" s="317">
        <f t="shared" si="19"/>
        <v>-3518.894759999999</v>
      </c>
      <c r="AA23" s="321">
        <f t="shared" si="31"/>
        <v>1.089571951924931</v>
      </c>
      <c r="AB23" s="345">
        <f t="shared" si="20"/>
        <v>0.828108000580607</v>
      </c>
      <c r="AC23" s="349">
        <v>200</v>
      </c>
      <c r="AD23" s="322">
        <v>7634.95391</v>
      </c>
      <c r="AE23" s="323">
        <f t="shared" si="21"/>
        <v>38.17476955</v>
      </c>
      <c r="AF23" s="324">
        <v>226</v>
      </c>
      <c r="AG23" s="323">
        <f t="shared" si="0"/>
        <v>1.13</v>
      </c>
      <c r="AH23" s="317"/>
      <c r="AI23" s="323">
        <f t="shared" si="22"/>
        <v>38.17476955</v>
      </c>
      <c r="AJ23" s="422">
        <f t="shared" si="1"/>
        <v>0.6033101975440469</v>
      </c>
      <c r="AK23" s="419">
        <f t="shared" si="23"/>
        <v>3262.5180500000006</v>
      </c>
      <c r="AL23" s="326">
        <f t="shared" si="24"/>
        <v>-5744.540019999999</v>
      </c>
      <c r="AM23" s="326"/>
      <c r="AN23" s="326"/>
      <c r="AO23" s="321">
        <f t="shared" si="25"/>
        <v>1.746155725197991</v>
      </c>
      <c r="AP23" s="321"/>
      <c r="AQ23" s="321"/>
      <c r="AR23" s="340">
        <f t="shared" si="26"/>
        <v>0</v>
      </c>
      <c r="AS23" s="334">
        <v>60</v>
      </c>
      <c r="AT23" s="322"/>
      <c r="AU23" s="323"/>
      <c r="AV23" s="324">
        <v>50.44028</v>
      </c>
      <c r="AW23" s="323">
        <f t="shared" si="2"/>
        <v>0.8406713333333333</v>
      </c>
      <c r="AX23" s="317"/>
      <c r="AY23" s="323">
        <f t="shared" si="27"/>
        <v>0</v>
      </c>
      <c r="AZ23" s="319">
        <f t="shared" si="3"/>
        <v>0.1384448890548891</v>
      </c>
      <c r="BA23" s="326">
        <f t="shared" si="4"/>
        <v>-175.55972</v>
      </c>
      <c r="BB23" s="326">
        <f t="shared" si="28"/>
        <v>-176.16303019754403</v>
      </c>
      <c r="BC23" s="326"/>
      <c r="BD23" s="326"/>
      <c r="BE23" s="340">
        <f t="shared" si="5"/>
        <v>0.2231870796460177</v>
      </c>
      <c r="BF23" s="334">
        <v>30</v>
      </c>
      <c r="BG23" s="322"/>
      <c r="BH23" s="323"/>
      <c r="BI23" s="324">
        <v>22.5</v>
      </c>
      <c r="BJ23" s="323">
        <f t="shared" si="6"/>
        <v>0.75</v>
      </c>
      <c r="BK23" s="317"/>
      <c r="BL23" s="327">
        <f t="shared" si="29"/>
        <v>0</v>
      </c>
      <c r="BM23" s="319">
        <f t="shared" si="7"/>
        <v>0.0363254481465089</v>
      </c>
      <c r="BN23" s="326">
        <f t="shared" si="8"/>
        <v>-203.5</v>
      </c>
      <c r="BO23" s="328">
        <f t="shared" si="9"/>
        <v>0.09955752212389381</v>
      </c>
      <c r="BP23" s="329">
        <f t="shared" si="10"/>
        <v>-27.94028</v>
      </c>
      <c r="BQ23" s="330">
        <f t="shared" si="11"/>
        <v>0.4460720677997822</v>
      </c>
      <c r="BR23" s="340" t="e">
        <f t="shared" si="30"/>
        <v>#DIV/0!</v>
      </c>
    </row>
    <row r="24" spans="1:70" ht="27" customHeight="1">
      <c r="A24" s="403" t="s">
        <v>59</v>
      </c>
      <c r="B24" s="317">
        <v>8779</v>
      </c>
      <c r="C24" s="317">
        <v>8760</v>
      </c>
      <c r="D24" s="317">
        <f>C24/B24*100</f>
        <v>99.78357443900217</v>
      </c>
      <c r="E24" s="318">
        <f t="shared" si="12"/>
        <v>2.6169877156923667</v>
      </c>
      <c r="F24" s="317">
        <v>25391</v>
      </c>
      <c r="G24" s="317">
        <v>26126</v>
      </c>
      <c r="H24" s="317">
        <f>G24/F24*100</f>
        <v>102.89472647788587</v>
      </c>
      <c r="I24" s="318">
        <f t="shared" si="13"/>
        <v>7.730820900380535</v>
      </c>
      <c r="J24" s="317">
        <v>26190</v>
      </c>
      <c r="K24" s="317">
        <v>26551.98713</v>
      </c>
      <c r="L24" s="317">
        <f>K24/J24*100</f>
        <v>101.3821578083238</v>
      </c>
      <c r="M24" s="319">
        <f t="shared" si="14"/>
        <v>7.295906591381933</v>
      </c>
      <c r="N24" s="320">
        <f t="shared" si="15"/>
        <v>17791.98713</v>
      </c>
      <c r="O24" s="320">
        <f t="shared" si="16"/>
        <v>425.98713000000134</v>
      </c>
      <c r="P24" s="321">
        <f>K24/C24</f>
        <v>3.0310487591324202</v>
      </c>
      <c r="Q24" s="321">
        <f>K24/G24</f>
        <v>1.0163051033453265</v>
      </c>
      <c r="R24" s="317">
        <v>9603</v>
      </c>
      <c r="S24" s="322">
        <v>341.43793</v>
      </c>
      <c r="T24" s="317">
        <v>599.53356</v>
      </c>
      <c r="U24" s="317">
        <v>946.29381</v>
      </c>
      <c r="V24" s="317">
        <v>2003.14</v>
      </c>
      <c r="W24" s="317">
        <f>V24/R24*100</f>
        <v>20.859523065708636</v>
      </c>
      <c r="X24" s="319">
        <f t="shared" si="17"/>
        <v>0.6515720390312487</v>
      </c>
      <c r="Y24" s="317">
        <f t="shared" si="18"/>
        <v>-24122.86</v>
      </c>
      <c r="Z24" s="317">
        <f t="shared" si="19"/>
        <v>-24548.847130000002</v>
      </c>
      <c r="AA24" s="321">
        <f t="shared" si="31"/>
        <v>0.07667228048687132</v>
      </c>
      <c r="AB24" s="345">
        <f t="shared" si="20"/>
        <v>0.07544218781790288</v>
      </c>
      <c r="AC24" s="349">
        <v>6950</v>
      </c>
      <c r="AD24" s="322">
        <v>10498.27546</v>
      </c>
      <c r="AE24" s="323">
        <f t="shared" si="21"/>
        <v>1.5105432316546763</v>
      </c>
      <c r="AF24" s="324">
        <v>2543</v>
      </c>
      <c r="AG24" s="323">
        <f t="shared" si="0"/>
        <v>0.36589928057553955</v>
      </c>
      <c r="AH24" s="317"/>
      <c r="AI24" s="323">
        <f t="shared" si="22"/>
        <v>1.5105432316546763</v>
      </c>
      <c r="AJ24" s="422">
        <f t="shared" si="1"/>
        <v>6.7885744794447405</v>
      </c>
      <c r="AK24" s="419">
        <f t="shared" si="23"/>
        <v>10156.83753</v>
      </c>
      <c r="AL24" s="326">
        <f t="shared" si="24"/>
        <v>9557.30397</v>
      </c>
      <c r="AM24" s="326"/>
      <c r="AN24" s="326"/>
      <c r="AO24" s="321">
        <f t="shared" si="25"/>
        <v>30.747244338085114</v>
      </c>
      <c r="AP24" s="321"/>
      <c r="AQ24" s="321"/>
      <c r="AR24" s="340">
        <f t="shared" si="26"/>
        <v>0</v>
      </c>
      <c r="AS24" s="334">
        <v>4000</v>
      </c>
      <c r="AT24" s="322"/>
      <c r="AU24" s="323"/>
      <c r="AV24" s="324">
        <v>340.785</v>
      </c>
      <c r="AW24" s="323">
        <f t="shared" si="2"/>
        <v>0.08519625</v>
      </c>
      <c r="AX24" s="317"/>
      <c r="AY24" s="323">
        <f t="shared" si="27"/>
        <v>0</v>
      </c>
      <c r="AZ24" s="319">
        <f t="shared" si="3"/>
        <v>0.9353624031541932</v>
      </c>
      <c r="BA24" s="326">
        <f t="shared" si="4"/>
        <v>-2202.215</v>
      </c>
      <c r="BB24" s="326">
        <f t="shared" si="28"/>
        <v>-2209.003574479445</v>
      </c>
      <c r="BC24" s="326"/>
      <c r="BD24" s="326"/>
      <c r="BE24" s="340">
        <f t="shared" si="5"/>
        <v>0.13400904443570588</v>
      </c>
      <c r="BF24" s="334">
        <v>1300</v>
      </c>
      <c r="BG24" s="322"/>
      <c r="BH24" s="323"/>
      <c r="BI24" s="324">
        <v>1298.03814</v>
      </c>
      <c r="BJ24" s="323">
        <f t="shared" si="6"/>
        <v>0.998490876923077</v>
      </c>
      <c r="BK24" s="317"/>
      <c r="BL24" s="327">
        <f t="shared" si="29"/>
        <v>0</v>
      </c>
      <c r="BM24" s="319">
        <f t="shared" si="7"/>
        <v>2.095636317633816</v>
      </c>
      <c r="BN24" s="326">
        <f t="shared" si="8"/>
        <v>-1244.96186</v>
      </c>
      <c r="BO24" s="328">
        <f t="shared" si="9"/>
        <v>0.5104357609123084</v>
      </c>
      <c r="BP24" s="329">
        <f t="shared" si="10"/>
        <v>957.25314</v>
      </c>
      <c r="BQ24" s="330">
        <f t="shared" si="11"/>
        <v>3.8089650072626435</v>
      </c>
      <c r="BR24" s="340" t="e">
        <f t="shared" si="30"/>
        <v>#DIV/0!</v>
      </c>
    </row>
    <row r="25" spans="1:70" ht="24.75" customHeight="1">
      <c r="A25" s="403" t="s">
        <v>60</v>
      </c>
      <c r="B25" s="317"/>
      <c r="C25" s="317"/>
      <c r="D25" s="317"/>
      <c r="E25" s="318"/>
      <c r="F25" s="317"/>
      <c r="G25" s="317"/>
      <c r="H25" s="317"/>
      <c r="I25" s="318"/>
      <c r="J25" s="317"/>
      <c r="K25" s="317"/>
      <c r="L25" s="317"/>
      <c r="M25" s="319"/>
      <c r="N25" s="320"/>
      <c r="O25" s="320"/>
      <c r="P25" s="321"/>
      <c r="Q25" s="321"/>
      <c r="R25" s="317"/>
      <c r="S25" s="322"/>
      <c r="T25" s="317"/>
      <c r="U25" s="317"/>
      <c r="V25" s="317"/>
      <c r="W25" s="317"/>
      <c r="X25" s="319"/>
      <c r="Y25" s="317"/>
      <c r="Z25" s="317"/>
      <c r="AA25" s="321"/>
      <c r="AB25" s="345"/>
      <c r="AC25" s="349">
        <v>5000</v>
      </c>
      <c r="AD25" s="322"/>
      <c r="AE25" s="323"/>
      <c r="AF25" s="324">
        <v>122</v>
      </c>
      <c r="AG25" s="323">
        <f t="shared" si="0"/>
        <v>0.0244</v>
      </c>
      <c r="AH25" s="317"/>
      <c r="AI25" s="323"/>
      <c r="AJ25" s="422">
        <f t="shared" si="1"/>
        <v>0.3256807261078484</v>
      </c>
      <c r="AK25" s="419"/>
      <c r="AL25" s="326"/>
      <c r="AM25" s="326"/>
      <c r="AN25" s="326"/>
      <c r="AO25" s="321"/>
      <c r="AP25" s="321"/>
      <c r="AQ25" s="321"/>
      <c r="AR25" s="340"/>
      <c r="AS25" s="334">
        <v>400</v>
      </c>
      <c r="AT25" s="322"/>
      <c r="AU25" s="323"/>
      <c r="AV25" s="324">
        <v>327.37402</v>
      </c>
      <c r="AW25" s="323">
        <f t="shared" si="2"/>
        <v>0.8184350499999999</v>
      </c>
      <c r="AX25" s="317"/>
      <c r="AY25" s="323"/>
      <c r="AZ25" s="319">
        <f t="shared" si="3"/>
        <v>0.8985529001495044</v>
      </c>
      <c r="BA25" s="326">
        <f t="shared" si="4"/>
        <v>205.37401999999997</v>
      </c>
      <c r="BB25" s="326"/>
      <c r="BC25" s="326"/>
      <c r="BD25" s="326"/>
      <c r="BE25" s="340">
        <f t="shared" si="5"/>
        <v>2.683393606557377</v>
      </c>
      <c r="BF25" s="334">
        <v>3100</v>
      </c>
      <c r="BG25" s="322"/>
      <c r="BH25" s="323"/>
      <c r="BI25" s="324">
        <v>2863.09829</v>
      </c>
      <c r="BJ25" s="323">
        <f t="shared" si="6"/>
        <v>0.9235800935483871</v>
      </c>
      <c r="BK25" s="317"/>
      <c r="BL25" s="327">
        <f t="shared" si="29"/>
        <v>0</v>
      </c>
      <c r="BM25" s="319">
        <f t="shared" si="7"/>
        <v>4.622370154300147</v>
      </c>
      <c r="BN25" s="326">
        <f t="shared" si="8"/>
        <v>2741.09829</v>
      </c>
      <c r="BO25" s="328">
        <f t="shared" si="9"/>
        <v>23.468018770491803</v>
      </c>
      <c r="BP25" s="329">
        <f t="shared" si="10"/>
        <v>2535.7242699999997</v>
      </c>
      <c r="BQ25" s="330">
        <f t="shared" si="11"/>
        <v>8.745649059140367</v>
      </c>
      <c r="BR25" s="340"/>
    </row>
    <row r="26" spans="1:70" ht="21.75" customHeight="1">
      <c r="A26" s="403" t="s">
        <v>61</v>
      </c>
      <c r="B26" s="317">
        <v>1470</v>
      </c>
      <c r="C26" s="317">
        <v>1575</v>
      </c>
      <c r="D26" s="317">
        <f aca="true" t="shared" si="32" ref="D26:D33">C26/B26*100</f>
        <v>107.14285714285714</v>
      </c>
      <c r="E26" s="318">
        <f aca="true" t="shared" si="33" ref="E26:E39">C26/C$38*100</f>
        <v>0.4705200516227714</v>
      </c>
      <c r="F26" s="317">
        <v>2140</v>
      </c>
      <c r="G26" s="317">
        <v>2024</v>
      </c>
      <c r="H26" s="317">
        <f aca="true" t="shared" si="34" ref="H26:H33">G26/F26*100</f>
        <v>94.57943925233646</v>
      </c>
      <c r="I26" s="318">
        <f aca="true" t="shared" si="35" ref="I26:I33">G26/G$38*100</f>
        <v>0.5989122522533186</v>
      </c>
      <c r="J26" s="317">
        <v>1896.25</v>
      </c>
      <c r="K26" s="317">
        <v>2267.62008</v>
      </c>
      <c r="L26" s="317">
        <f aca="true" t="shared" si="36" ref="L26:L39">K26/J26*100</f>
        <v>119.58444719841795</v>
      </c>
      <c r="M26" s="319">
        <f aca="true" t="shared" si="37" ref="M26:M39">K26/K$38*100</f>
        <v>0.62309250932595</v>
      </c>
      <c r="N26" s="320">
        <f aca="true" t="shared" si="38" ref="N26:N39">K26-C26</f>
        <v>692.6200800000001</v>
      </c>
      <c r="O26" s="320">
        <f aca="true" t="shared" si="39" ref="O26:O39">K26-G26</f>
        <v>243.62008000000014</v>
      </c>
      <c r="P26" s="321">
        <f aca="true" t="shared" si="40" ref="P26:P33">K26/C26</f>
        <v>1.439758780952381</v>
      </c>
      <c r="Q26" s="321">
        <f aca="true" t="shared" si="41" ref="Q26:Q33">K26/G26</f>
        <v>1.1203656521739132</v>
      </c>
      <c r="R26" s="317">
        <v>1342.37</v>
      </c>
      <c r="S26" s="322">
        <v>417.50709</v>
      </c>
      <c r="T26" s="317">
        <v>858.35534</v>
      </c>
      <c r="U26" s="317">
        <v>1086.25384</v>
      </c>
      <c r="V26" s="317">
        <v>1358.34</v>
      </c>
      <c r="W26" s="317">
        <f aca="true" t="shared" si="42" ref="W26:W33">V26/R26*100</f>
        <v>101.18968689705521</v>
      </c>
      <c r="X26" s="319">
        <f aca="true" t="shared" si="43" ref="X26:X39">V26/V$38*100</f>
        <v>0.44183450158137044</v>
      </c>
      <c r="Y26" s="317">
        <f aca="true" t="shared" si="44" ref="Y26:Y39">V26-G26</f>
        <v>-665.6600000000001</v>
      </c>
      <c r="Z26" s="317">
        <f aca="true" t="shared" si="45" ref="Z26:Z39">V26-K26</f>
        <v>-909.2800800000002</v>
      </c>
      <c r="AA26" s="321">
        <f aca="true" t="shared" si="46" ref="AA26:AA33">V26/G26</f>
        <v>0.6711166007905138</v>
      </c>
      <c r="AB26" s="345">
        <f aca="true" t="shared" si="47" ref="AB26:AB39">V26/K26</f>
        <v>0.5990156869663986</v>
      </c>
      <c r="AC26" s="349">
        <v>200</v>
      </c>
      <c r="AD26" s="322">
        <v>1238.47972</v>
      </c>
      <c r="AE26" s="323">
        <f>AD26/AC26</f>
        <v>6.192398600000001</v>
      </c>
      <c r="AF26" s="324">
        <v>1</v>
      </c>
      <c r="AG26" s="323">
        <f t="shared" si="0"/>
        <v>0.005</v>
      </c>
      <c r="AH26" s="317"/>
      <c r="AI26" s="323">
        <f aca="true" t="shared" si="48" ref="AI26:AI39">AD26/AC26</f>
        <v>6.192398600000001</v>
      </c>
      <c r="AJ26" s="422">
        <f t="shared" si="1"/>
        <v>0.0026695141484249867</v>
      </c>
      <c r="AK26" s="419">
        <f aca="true" t="shared" si="49" ref="AK26:AK39">AD26-S26</f>
        <v>820.97263</v>
      </c>
      <c r="AL26" s="326">
        <f aca="true" t="shared" si="50" ref="AL26:AL38">AK26-T26</f>
        <v>-37.382709999999975</v>
      </c>
      <c r="AM26" s="326"/>
      <c r="AN26" s="326"/>
      <c r="AO26" s="321">
        <f aca="true" t="shared" si="51" ref="AO26:AO39">AD26/S26</f>
        <v>2.9663681160480415</v>
      </c>
      <c r="AP26" s="321"/>
      <c r="AQ26" s="321"/>
      <c r="AR26" s="340">
        <f aca="true" t="shared" si="52" ref="AR26:AR39">AH26/V26</f>
        <v>0</v>
      </c>
      <c r="AS26" s="334">
        <v>0</v>
      </c>
      <c r="AT26" s="322"/>
      <c r="AU26" s="323"/>
      <c r="AV26" s="324">
        <v>0.33687</v>
      </c>
      <c r="AW26" s="323"/>
      <c r="AX26" s="317"/>
      <c r="AY26" s="323" t="e">
        <f aca="true" t="shared" si="53" ref="AY26:AY39">AT26/AS26</f>
        <v>#DIV/0!</v>
      </c>
      <c r="AZ26" s="319">
        <f t="shared" si="3"/>
        <v>0.0009246167899131507</v>
      </c>
      <c r="BA26" s="326">
        <f t="shared" si="4"/>
        <v>-0.66313</v>
      </c>
      <c r="BB26" s="326">
        <f aca="true" t="shared" si="54" ref="BB26:BB38">BA26-AJ26</f>
        <v>-0.665799514148425</v>
      </c>
      <c r="BC26" s="326"/>
      <c r="BD26" s="326"/>
      <c r="BE26" s="340"/>
      <c r="BF26" s="334">
        <v>1900</v>
      </c>
      <c r="BG26" s="322"/>
      <c r="BH26" s="323"/>
      <c r="BI26" s="324">
        <v>1900</v>
      </c>
      <c r="BJ26" s="323"/>
      <c r="BK26" s="317"/>
      <c r="BL26" s="327">
        <f t="shared" si="29"/>
        <v>0</v>
      </c>
      <c r="BM26" s="319">
        <f t="shared" si="7"/>
        <v>3.0674822879274184</v>
      </c>
      <c r="BN26" s="326">
        <f t="shared" si="8"/>
        <v>1899</v>
      </c>
      <c r="BO26" s="328">
        <f t="shared" si="9"/>
        <v>1900</v>
      </c>
      <c r="BP26" s="329">
        <f t="shared" si="10"/>
        <v>1899.66313</v>
      </c>
      <c r="BQ26" s="330">
        <f t="shared" si="11"/>
        <v>5640.157924421884</v>
      </c>
      <c r="BR26" s="340" t="e">
        <f aca="true" t="shared" si="55" ref="BR26:BR39">BG26/AQ26</f>
        <v>#DIV/0!</v>
      </c>
    </row>
    <row r="27" spans="1:70" ht="21.75" customHeight="1">
      <c r="A27" s="460" t="s">
        <v>62</v>
      </c>
      <c r="B27" s="317">
        <v>1160</v>
      </c>
      <c r="C27" s="317">
        <v>1145</v>
      </c>
      <c r="D27" s="317">
        <f t="shared" si="32"/>
        <v>98.70689655172413</v>
      </c>
      <c r="E27" s="318">
        <f t="shared" si="33"/>
        <v>0.3420606089575068</v>
      </c>
      <c r="F27" s="462">
        <v>1131</v>
      </c>
      <c r="G27" s="462">
        <v>1175</v>
      </c>
      <c r="H27" s="317">
        <f t="shared" si="34"/>
        <v>103.89036251105217</v>
      </c>
      <c r="I27" s="318">
        <f t="shared" si="35"/>
        <v>0.34768868399093344</v>
      </c>
      <c r="J27" s="317">
        <v>803.4</v>
      </c>
      <c r="K27" s="317">
        <v>810.83102</v>
      </c>
      <c r="L27" s="317">
        <f t="shared" si="36"/>
        <v>100.92494647747074</v>
      </c>
      <c r="M27" s="453">
        <f t="shared" si="37"/>
        <v>0.2227986686778322</v>
      </c>
      <c r="N27" s="320">
        <f t="shared" si="38"/>
        <v>-334.16898000000003</v>
      </c>
      <c r="O27" s="320">
        <f t="shared" si="39"/>
        <v>-364.16898000000003</v>
      </c>
      <c r="P27" s="321">
        <f t="shared" si="40"/>
        <v>0.7081493624454148</v>
      </c>
      <c r="Q27" s="321">
        <f t="shared" si="41"/>
        <v>0.6900689531914893</v>
      </c>
      <c r="R27" s="317">
        <v>66.49</v>
      </c>
      <c r="S27" s="322">
        <v>2.75</v>
      </c>
      <c r="T27" s="317">
        <v>11.3936</v>
      </c>
      <c r="U27" s="317">
        <v>67.02864</v>
      </c>
      <c r="V27" s="317">
        <v>62.63</v>
      </c>
      <c r="W27" s="317">
        <f t="shared" si="42"/>
        <v>94.194615731689</v>
      </c>
      <c r="X27" s="453">
        <f t="shared" si="43"/>
        <v>0.020371994371100925</v>
      </c>
      <c r="Y27" s="317">
        <f t="shared" si="44"/>
        <v>-1112.37</v>
      </c>
      <c r="Z27" s="317">
        <f t="shared" si="45"/>
        <v>-748.20102</v>
      </c>
      <c r="AA27" s="321">
        <f t="shared" si="46"/>
        <v>0.05330212765957447</v>
      </c>
      <c r="AB27" s="345">
        <f t="shared" si="47"/>
        <v>0.07724174144200847</v>
      </c>
      <c r="AC27" s="349">
        <v>0</v>
      </c>
      <c r="AD27" s="322">
        <v>0</v>
      </c>
      <c r="AE27" s="323"/>
      <c r="AF27" s="324">
        <v>1212</v>
      </c>
      <c r="AG27" s="323"/>
      <c r="AH27" s="317"/>
      <c r="AI27" s="323" t="e">
        <f t="shared" si="48"/>
        <v>#DIV/0!</v>
      </c>
      <c r="AJ27" s="422">
        <f t="shared" si="1"/>
        <v>3.2354511478910837</v>
      </c>
      <c r="AK27" s="419">
        <f t="shared" si="49"/>
        <v>-2.75</v>
      </c>
      <c r="AL27" s="326">
        <f t="shared" si="50"/>
        <v>-14.1436</v>
      </c>
      <c r="AM27" s="326"/>
      <c r="AN27" s="326"/>
      <c r="AO27" s="321">
        <f t="shared" si="51"/>
        <v>0</v>
      </c>
      <c r="AP27" s="321"/>
      <c r="AQ27" s="321"/>
      <c r="AR27" s="340">
        <f t="shared" si="52"/>
        <v>0</v>
      </c>
      <c r="AS27" s="334">
        <v>0</v>
      </c>
      <c r="AT27" s="322"/>
      <c r="AU27" s="323"/>
      <c r="AV27" s="324">
        <v>26.5814</v>
      </c>
      <c r="AW27" s="323"/>
      <c r="AX27" s="317"/>
      <c r="AY27" s="323" t="e">
        <f t="shared" si="53"/>
        <v>#DIV/0!</v>
      </c>
      <c r="AZ27" s="453">
        <f t="shared" si="3"/>
        <v>0.07295873404992259</v>
      </c>
      <c r="BA27" s="326">
        <f t="shared" si="4"/>
        <v>-1185.4186</v>
      </c>
      <c r="BB27" s="326">
        <f t="shared" si="54"/>
        <v>-1188.654051147891</v>
      </c>
      <c r="BC27" s="326"/>
      <c r="BD27" s="326"/>
      <c r="BE27" s="340"/>
      <c r="BF27" s="334">
        <v>90</v>
      </c>
      <c r="BG27" s="322"/>
      <c r="BH27" s="323"/>
      <c r="BI27" s="324">
        <v>144.93905</v>
      </c>
      <c r="BJ27" s="323"/>
      <c r="BK27" s="317"/>
      <c r="BL27" s="327">
        <f t="shared" si="29"/>
        <v>0</v>
      </c>
      <c r="BM27" s="453">
        <f t="shared" si="7"/>
        <v>0.23399893089685606</v>
      </c>
      <c r="BN27" s="326">
        <f t="shared" si="8"/>
        <v>-1067.06095</v>
      </c>
      <c r="BO27" s="328">
        <f t="shared" si="9"/>
        <v>0.11958667491749175</v>
      </c>
      <c r="BP27" s="329">
        <f t="shared" si="10"/>
        <v>118.35765</v>
      </c>
      <c r="BQ27" s="330">
        <f t="shared" si="11"/>
        <v>5.452649220883776</v>
      </c>
      <c r="BR27" s="340" t="e">
        <f t="shared" si="55"/>
        <v>#DIV/0!</v>
      </c>
    </row>
    <row r="28" spans="1:70" ht="13.5" customHeight="1" hidden="1">
      <c r="A28" s="461"/>
      <c r="B28" s="352"/>
      <c r="C28" s="352"/>
      <c r="D28" s="352" t="e">
        <f t="shared" si="32"/>
        <v>#DIV/0!</v>
      </c>
      <c r="E28" s="353">
        <f t="shared" si="33"/>
        <v>0</v>
      </c>
      <c r="F28" s="463"/>
      <c r="G28" s="463"/>
      <c r="H28" s="352" t="e">
        <f t="shared" si="34"/>
        <v>#DIV/0!</v>
      </c>
      <c r="I28" s="353">
        <f t="shared" si="35"/>
        <v>0</v>
      </c>
      <c r="J28" s="352"/>
      <c r="K28" s="352"/>
      <c r="L28" s="352" t="e">
        <f t="shared" si="36"/>
        <v>#DIV/0!</v>
      </c>
      <c r="M28" s="454">
        <f t="shared" si="37"/>
        <v>0</v>
      </c>
      <c r="N28" s="355">
        <f t="shared" si="38"/>
        <v>0</v>
      </c>
      <c r="O28" s="355">
        <f t="shared" si="39"/>
        <v>0</v>
      </c>
      <c r="P28" s="356" t="e">
        <f t="shared" si="40"/>
        <v>#DIV/0!</v>
      </c>
      <c r="Q28" s="356" t="e">
        <f t="shared" si="41"/>
        <v>#DIV/0!</v>
      </c>
      <c r="R28" s="352"/>
      <c r="S28" s="357"/>
      <c r="T28" s="352"/>
      <c r="U28" s="352"/>
      <c r="V28" s="352"/>
      <c r="W28" s="352" t="e">
        <f t="shared" si="42"/>
        <v>#DIV/0!</v>
      </c>
      <c r="X28" s="454">
        <f t="shared" si="43"/>
        <v>0</v>
      </c>
      <c r="Y28" s="352">
        <f t="shared" si="44"/>
        <v>0</v>
      </c>
      <c r="Z28" s="352">
        <f t="shared" si="45"/>
        <v>0</v>
      </c>
      <c r="AA28" s="356" t="e">
        <f t="shared" si="46"/>
        <v>#DIV/0!</v>
      </c>
      <c r="AB28" s="358" t="e">
        <f t="shared" si="47"/>
        <v>#DIV/0!</v>
      </c>
      <c r="AC28" s="359"/>
      <c r="AD28" s="357"/>
      <c r="AE28" s="360" t="e">
        <f aca="true" t="shared" si="56" ref="AE28:AE38">AD28/AC28</f>
        <v>#DIV/0!</v>
      </c>
      <c r="AF28" s="361"/>
      <c r="AG28" s="360" t="e">
        <f aca="true" t="shared" si="57" ref="AG28:AG35">AF28/AC28</f>
        <v>#DIV/0!</v>
      </c>
      <c r="AH28" s="352"/>
      <c r="AI28" s="360" t="e">
        <f t="shared" si="48"/>
        <v>#DIV/0!</v>
      </c>
      <c r="AJ28" s="424">
        <f t="shared" si="1"/>
        <v>0</v>
      </c>
      <c r="AK28" s="420">
        <f t="shared" si="49"/>
        <v>0</v>
      </c>
      <c r="AL28" s="363">
        <f t="shared" si="50"/>
        <v>0</v>
      </c>
      <c r="AM28" s="363"/>
      <c r="AN28" s="363"/>
      <c r="AO28" s="356" t="e">
        <f t="shared" si="51"/>
        <v>#DIV/0!</v>
      </c>
      <c r="AP28" s="356"/>
      <c r="AQ28" s="356"/>
      <c r="AR28" s="364" t="e">
        <f t="shared" si="52"/>
        <v>#DIV/0!</v>
      </c>
      <c r="AS28" s="359"/>
      <c r="AT28" s="357"/>
      <c r="AU28" s="360" t="e">
        <f aca="true" t="shared" si="58" ref="AU28:AU38">AT28/AS28</f>
        <v>#DIV/0!</v>
      </c>
      <c r="AV28" s="361"/>
      <c r="AW28" s="360" t="e">
        <f aca="true" t="shared" si="59" ref="AW28:AW39">AV28/AS28</f>
        <v>#DIV/0!</v>
      </c>
      <c r="AX28" s="352"/>
      <c r="AY28" s="360" t="e">
        <f t="shared" si="53"/>
        <v>#DIV/0!</v>
      </c>
      <c r="AZ28" s="454">
        <f t="shared" si="3"/>
        <v>0</v>
      </c>
      <c r="BA28" s="363">
        <f t="shared" si="4"/>
        <v>0</v>
      </c>
      <c r="BB28" s="363">
        <f t="shared" si="54"/>
        <v>0</v>
      </c>
      <c r="BC28" s="363"/>
      <c r="BD28" s="363"/>
      <c r="BE28" s="364" t="e">
        <f aca="true" t="shared" si="60" ref="BE28:BE34">AV28/AF28</f>
        <v>#DIV/0!</v>
      </c>
      <c r="BF28" s="365"/>
      <c r="BG28" s="357"/>
      <c r="BH28" s="360" t="e">
        <f aca="true" t="shared" si="61" ref="BH28:BH38">BG28/BF28</f>
        <v>#DIV/0!</v>
      </c>
      <c r="BI28" s="361"/>
      <c r="BJ28" s="360" t="e">
        <f aca="true" t="shared" si="62" ref="BJ28:BJ39">BI28/BF28</f>
        <v>#DIV/0!</v>
      </c>
      <c r="BK28" s="352"/>
      <c r="BL28" s="366" t="e">
        <f t="shared" si="29"/>
        <v>#DIV/0!</v>
      </c>
      <c r="BM28" s="454">
        <f t="shared" si="7"/>
        <v>0</v>
      </c>
      <c r="BN28" s="363">
        <f t="shared" si="8"/>
        <v>0</v>
      </c>
      <c r="BO28" s="367" t="e">
        <f t="shared" si="9"/>
        <v>#DIV/0!</v>
      </c>
      <c r="BP28" s="368">
        <f t="shared" si="10"/>
        <v>0</v>
      </c>
      <c r="BQ28" s="369" t="e">
        <f t="shared" si="11"/>
        <v>#DIV/0!</v>
      </c>
      <c r="BR28" s="340" t="e">
        <f t="shared" si="55"/>
        <v>#DIV/0!</v>
      </c>
    </row>
    <row r="29" spans="1:70" ht="26.25" customHeight="1">
      <c r="A29" s="405" t="s">
        <v>63</v>
      </c>
      <c r="B29" s="388">
        <f>B12+B20</f>
        <v>108738</v>
      </c>
      <c r="C29" s="388">
        <f>C12+C20</f>
        <v>110205</v>
      </c>
      <c r="D29" s="388">
        <f t="shared" si="32"/>
        <v>101.3491143850356</v>
      </c>
      <c r="E29" s="389">
        <f t="shared" si="33"/>
        <v>32.92296018354763</v>
      </c>
      <c r="F29" s="388">
        <f>F12+F20</f>
        <v>118076</v>
      </c>
      <c r="G29" s="388">
        <f>G12+G20</f>
        <v>118264</v>
      </c>
      <c r="H29" s="388">
        <f t="shared" si="34"/>
        <v>100.15921948575495</v>
      </c>
      <c r="I29" s="389">
        <f t="shared" si="35"/>
        <v>34.9949400200032</v>
      </c>
      <c r="J29" s="388">
        <f>J12+J20</f>
        <v>140128.8616</v>
      </c>
      <c r="K29" s="388">
        <f>K12+K20</f>
        <v>133676.73889</v>
      </c>
      <c r="L29" s="388">
        <f t="shared" si="36"/>
        <v>95.3955790146803</v>
      </c>
      <c r="M29" s="390">
        <f t="shared" si="37"/>
        <v>36.73145047890028</v>
      </c>
      <c r="N29" s="391">
        <f t="shared" si="38"/>
        <v>23471.738890000008</v>
      </c>
      <c r="O29" s="391">
        <f t="shared" si="39"/>
        <v>15412.738890000008</v>
      </c>
      <c r="P29" s="392">
        <f t="shared" si="40"/>
        <v>1.2129825224808313</v>
      </c>
      <c r="Q29" s="392">
        <f t="shared" si="41"/>
        <v>1.1303248570148143</v>
      </c>
      <c r="R29" s="388">
        <f>R12+R20</f>
        <v>127192.4</v>
      </c>
      <c r="S29" s="388">
        <f>S12+S20</f>
        <v>25768.39723</v>
      </c>
      <c r="T29" s="388">
        <f>T12+T20</f>
        <v>56910.91159</v>
      </c>
      <c r="U29" s="388">
        <f>U12+U20</f>
        <v>83531.60488</v>
      </c>
      <c r="V29" s="388">
        <f>V12+V20</f>
        <v>114967.91999999998</v>
      </c>
      <c r="W29" s="388">
        <f t="shared" si="42"/>
        <v>90.38898550542326</v>
      </c>
      <c r="X29" s="390">
        <f t="shared" si="43"/>
        <v>37.39622894934027</v>
      </c>
      <c r="Y29" s="388">
        <f t="shared" si="44"/>
        <v>-3296.0800000000163</v>
      </c>
      <c r="Z29" s="388">
        <f t="shared" si="45"/>
        <v>-18708.818890000024</v>
      </c>
      <c r="AA29" s="392">
        <f t="shared" si="46"/>
        <v>0.9721294730433605</v>
      </c>
      <c r="AB29" s="393">
        <f t="shared" si="47"/>
        <v>0.8600443200114632</v>
      </c>
      <c r="AC29" s="394">
        <f>AC12+AC20</f>
        <v>40484</v>
      </c>
      <c r="AD29" s="388">
        <f>AD12+AD20</f>
        <v>63395.633689999995</v>
      </c>
      <c r="AE29" s="395">
        <f t="shared" si="56"/>
        <v>1.5659429327635608</v>
      </c>
      <c r="AF29" s="396">
        <f>AF12+AF20</f>
        <v>22702</v>
      </c>
      <c r="AG29" s="395">
        <f t="shared" si="57"/>
        <v>0.5607647465665448</v>
      </c>
      <c r="AH29" s="388">
        <f>AH12+AH20</f>
        <v>0</v>
      </c>
      <c r="AI29" s="395">
        <f t="shared" si="48"/>
        <v>1.5659429327635608</v>
      </c>
      <c r="AJ29" s="425">
        <f t="shared" si="1"/>
        <v>60.60331019754405</v>
      </c>
      <c r="AK29" s="398">
        <f t="shared" si="49"/>
        <v>37627.23646</v>
      </c>
      <c r="AL29" s="388">
        <f t="shared" si="50"/>
        <v>-19283.675130000003</v>
      </c>
      <c r="AM29" s="388"/>
      <c r="AN29" s="388"/>
      <c r="AO29" s="392">
        <f t="shared" si="51"/>
        <v>2.4602086472104574</v>
      </c>
      <c r="AP29" s="392"/>
      <c r="AQ29" s="392"/>
      <c r="AR29" s="397">
        <f t="shared" si="52"/>
        <v>0</v>
      </c>
      <c r="AS29" s="394">
        <f>AS12+AS20</f>
        <v>31947.718869999997</v>
      </c>
      <c r="AT29" s="388">
        <f>AT12+AT20</f>
        <v>907</v>
      </c>
      <c r="AU29" s="395">
        <f t="shared" si="58"/>
        <v>0.02839013338294097</v>
      </c>
      <c r="AV29" s="396">
        <f>AV12+AV20</f>
        <v>16686.85571</v>
      </c>
      <c r="AW29" s="395">
        <f t="shared" si="59"/>
        <v>0.5223175957539031</v>
      </c>
      <c r="AX29" s="388">
        <f>AX12+AX20</f>
        <v>0</v>
      </c>
      <c r="AY29" s="395">
        <f t="shared" si="53"/>
        <v>0.02839013338294097</v>
      </c>
      <c r="AZ29" s="390">
        <f t="shared" si="3"/>
        <v>45.800893401977405</v>
      </c>
      <c r="BA29" s="388">
        <f t="shared" si="4"/>
        <v>-6015.14429</v>
      </c>
      <c r="BB29" s="388">
        <f t="shared" si="54"/>
        <v>-6075.747600197545</v>
      </c>
      <c r="BC29" s="388"/>
      <c r="BD29" s="388"/>
      <c r="BE29" s="397">
        <f t="shared" si="60"/>
        <v>0.7350390146242621</v>
      </c>
      <c r="BF29" s="398">
        <f>BF12+BF20</f>
        <v>35704.55</v>
      </c>
      <c r="BG29" s="388">
        <f>BG12+BG20</f>
        <v>1025.44437</v>
      </c>
      <c r="BH29" s="395">
        <f t="shared" si="61"/>
        <v>0.028720271506012536</v>
      </c>
      <c r="BI29" s="396">
        <f>BI12+BI20</f>
        <v>28028.236530000002</v>
      </c>
      <c r="BJ29" s="395">
        <f t="shared" si="62"/>
        <v>0.7850046150980757</v>
      </c>
      <c r="BK29" s="388">
        <f>BK12+BK20</f>
        <v>0</v>
      </c>
      <c r="BL29" s="399">
        <f t="shared" si="29"/>
        <v>0.028720271506012536</v>
      </c>
      <c r="BM29" s="390">
        <f t="shared" si="7"/>
        <v>45.25058900927119</v>
      </c>
      <c r="BN29" s="388">
        <f t="shared" si="8"/>
        <v>5326.236530000002</v>
      </c>
      <c r="BO29" s="400">
        <f t="shared" si="9"/>
        <v>1.2346152995330808</v>
      </c>
      <c r="BP29" s="388">
        <f t="shared" si="10"/>
        <v>11341.380820000002</v>
      </c>
      <c r="BQ29" s="400">
        <f t="shared" si="11"/>
        <v>1.6796595486352415</v>
      </c>
      <c r="BR29" s="402" t="e">
        <f t="shared" si="55"/>
        <v>#DIV/0!</v>
      </c>
    </row>
    <row r="30" spans="1:70" ht="20.25" customHeight="1">
      <c r="A30" s="406" t="s">
        <v>64</v>
      </c>
      <c r="B30" s="370">
        <v>11588</v>
      </c>
      <c r="C30" s="370">
        <v>11588</v>
      </c>
      <c r="D30" s="370">
        <f t="shared" si="32"/>
        <v>100</v>
      </c>
      <c r="E30" s="371">
        <f t="shared" si="33"/>
        <v>3.4618326083839204</v>
      </c>
      <c r="F30" s="370">
        <v>12784</v>
      </c>
      <c r="G30" s="370">
        <v>12784</v>
      </c>
      <c r="H30" s="370">
        <f t="shared" si="34"/>
        <v>100</v>
      </c>
      <c r="I30" s="371">
        <f t="shared" si="35"/>
        <v>3.782852881821356</v>
      </c>
      <c r="J30" s="370">
        <v>14739</v>
      </c>
      <c r="K30" s="370">
        <v>14739</v>
      </c>
      <c r="L30" s="370">
        <f t="shared" si="36"/>
        <v>100</v>
      </c>
      <c r="M30" s="372">
        <f t="shared" si="37"/>
        <v>4.04995553530077</v>
      </c>
      <c r="N30" s="373">
        <f t="shared" si="38"/>
        <v>3151</v>
      </c>
      <c r="O30" s="373">
        <f t="shared" si="39"/>
        <v>1955</v>
      </c>
      <c r="P30" s="374">
        <f t="shared" si="40"/>
        <v>1.2719192267863306</v>
      </c>
      <c r="Q30" s="374">
        <f t="shared" si="41"/>
        <v>1.1529255319148937</v>
      </c>
      <c r="R30" s="370">
        <v>16095</v>
      </c>
      <c r="S30" s="375">
        <v>4026</v>
      </c>
      <c r="T30" s="370">
        <v>10949</v>
      </c>
      <c r="U30" s="370">
        <v>14646</v>
      </c>
      <c r="V30" s="370">
        <v>16095</v>
      </c>
      <c r="W30" s="370">
        <f t="shared" si="42"/>
        <v>100</v>
      </c>
      <c r="X30" s="372">
        <f t="shared" si="43"/>
        <v>5.235306552816053</v>
      </c>
      <c r="Y30" s="370">
        <f t="shared" si="44"/>
        <v>3311</v>
      </c>
      <c r="Z30" s="370">
        <f t="shared" si="45"/>
        <v>1356</v>
      </c>
      <c r="AA30" s="374">
        <f t="shared" si="46"/>
        <v>1.2589956195244054</v>
      </c>
      <c r="AB30" s="376">
        <f t="shared" si="47"/>
        <v>1.092000814166497</v>
      </c>
      <c r="AC30" s="377">
        <v>99</v>
      </c>
      <c r="AD30" s="375">
        <v>19959.2</v>
      </c>
      <c r="AE30" s="378">
        <f t="shared" si="56"/>
        <v>201.6080808080808</v>
      </c>
      <c r="AF30" s="379">
        <v>72</v>
      </c>
      <c r="AG30" s="378">
        <f t="shared" si="57"/>
        <v>0.7272727272727273</v>
      </c>
      <c r="AH30" s="370"/>
      <c r="AI30" s="378">
        <f t="shared" si="48"/>
        <v>201.6080808080808</v>
      </c>
      <c r="AJ30" s="426">
        <f t="shared" si="1"/>
        <v>0.19220501868659903</v>
      </c>
      <c r="AK30" s="421">
        <f t="shared" si="49"/>
        <v>15933.2</v>
      </c>
      <c r="AL30" s="381">
        <f t="shared" si="50"/>
        <v>4984.200000000001</v>
      </c>
      <c r="AM30" s="381"/>
      <c r="AN30" s="381"/>
      <c r="AO30" s="374">
        <f t="shared" si="51"/>
        <v>4.957575757575758</v>
      </c>
      <c r="AP30" s="374"/>
      <c r="AQ30" s="374"/>
      <c r="AR30" s="382">
        <f t="shared" si="52"/>
        <v>0</v>
      </c>
      <c r="AS30" s="383">
        <v>183</v>
      </c>
      <c r="AT30" s="375"/>
      <c r="AU30" s="378"/>
      <c r="AV30" s="379">
        <v>135</v>
      </c>
      <c r="AW30" s="378">
        <f t="shared" si="59"/>
        <v>0.7377049180327869</v>
      </c>
      <c r="AX30" s="370"/>
      <c r="AY30" s="378">
        <f t="shared" si="53"/>
        <v>0</v>
      </c>
      <c r="AZ30" s="372">
        <f t="shared" si="3"/>
        <v>0.37053838762215496</v>
      </c>
      <c r="BA30" s="381">
        <f t="shared" si="4"/>
        <v>63</v>
      </c>
      <c r="BB30" s="381">
        <f t="shared" si="54"/>
        <v>62.8077949813134</v>
      </c>
      <c r="BC30" s="381"/>
      <c r="BD30" s="381"/>
      <c r="BE30" s="382">
        <f t="shared" si="60"/>
        <v>1.875</v>
      </c>
      <c r="BF30" s="383">
        <v>220</v>
      </c>
      <c r="BG30" s="375"/>
      <c r="BH30" s="378"/>
      <c r="BI30" s="379">
        <v>164</v>
      </c>
      <c r="BJ30" s="378">
        <f t="shared" si="62"/>
        <v>0.7454545454545455</v>
      </c>
      <c r="BK30" s="370"/>
      <c r="BL30" s="384">
        <f t="shared" si="29"/>
        <v>0</v>
      </c>
      <c r="BM30" s="372">
        <f t="shared" si="7"/>
        <v>0.26477215537899823</v>
      </c>
      <c r="BN30" s="381">
        <f t="shared" si="8"/>
        <v>92</v>
      </c>
      <c r="BO30" s="385">
        <f t="shared" si="9"/>
        <v>2.2777777777777777</v>
      </c>
      <c r="BP30" s="386">
        <f t="shared" si="10"/>
        <v>29</v>
      </c>
      <c r="BQ30" s="387">
        <f t="shared" si="11"/>
        <v>1.2148148148148148</v>
      </c>
      <c r="BR30" s="340" t="e">
        <f t="shared" si="55"/>
        <v>#DIV/0!</v>
      </c>
    </row>
    <row r="31" spans="1:70" ht="22.5" customHeight="1">
      <c r="A31" s="403" t="s">
        <v>65</v>
      </c>
      <c r="B31" s="317">
        <v>67560.67732</v>
      </c>
      <c r="C31" s="317">
        <v>63314.36077</v>
      </c>
      <c r="D31" s="317">
        <f t="shared" si="32"/>
        <v>93.71481056963447</v>
      </c>
      <c r="E31" s="318">
        <f t="shared" si="33"/>
        <v>18.914715109817887</v>
      </c>
      <c r="F31" s="317">
        <v>41067.01952</v>
      </c>
      <c r="G31" s="317">
        <v>33721.20332</v>
      </c>
      <c r="H31" s="317">
        <f t="shared" si="34"/>
        <v>82.11261424408333</v>
      </c>
      <c r="I31" s="318">
        <f t="shared" si="35"/>
        <v>9.978281536103403</v>
      </c>
      <c r="J31" s="317">
        <v>45622.08209</v>
      </c>
      <c r="K31" s="317">
        <v>44589.3791</v>
      </c>
      <c r="L31" s="317">
        <f t="shared" si="36"/>
        <v>97.73639662485644</v>
      </c>
      <c r="M31" s="319">
        <f t="shared" si="37"/>
        <v>12.252188255761547</v>
      </c>
      <c r="N31" s="320">
        <f t="shared" si="38"/>
        <v>-18724.98167</v>
      </c>
      <c r="O31" s="320">
        <f t="shared" si="39"/>
        <v>10868.175779999998</v>
      </c>
      <c r="P31" s="321">
        <f t="shared" si="40"/>
        <v>0.7042537989442612</v>
      </c>
      <c r="Q31" s="321">
        <f t="shared" si="41"/>
        <v>1.3222950164875669</v>
      </c>
      <c r="R31" s="317">
        <v>21330.1</v>
      </c>
      <c r="S31" s="322">
        <v>2232.22152</v>
      </c>
      <c r="T31" s="317">
        <v>5917.714</v>
      </c>
      <c r="U31" s="317">
        <v>10846.68271</v>
      </c>
      <c r="V31" s="317">
        <v>20301.34</v>
      </c>
      <c r="W31" s="317">
        <f t="shared" si="42"/>
        <v>95.17695650747066</v>
      </c>
      <c r="X31" s="319">
        <f t="shared" si="43"/>
        <v>6.603525214846018</v>
      </c>
      <c r="Y31" s="317">
        <f t="shared" si="44"/>
        <v>-13419.86332</v>
      </c>
      <c r="Z31" s="317">
        <f t="shared" si="45"/>
        <v>-24288.039099999998</v>
      </c>
      <c r="AA31" s="321">
        <f t="shared" si="46"/>
        <v>0.6020348623786893</v>
      </c>
      <c r="AB31" s="345">
        <f t="shared" si="47"/>
        <v>0.4552954180965485</v>
      </c>
      <c r="AC31" s="349">
        <v>33611</v>
      </c>
      <c r="AD31" s="322">
        <v>14747.19358</v>
      </c>
      <c r="AE31" s="323">
        <f t="shared" si="56"/>
        <v>0.43876092886257473</v>
      </c>
      <c r="AF31" s="324">
        <v>14459</v>
      </c>
      <c r="AG31" s="323">
        <f t="shared" si="57"/>
        <v>0.4301865460712267</v>
      </c>
      <c r="AH31" s="317"/>
      <c r="AI31" s="323">
        <f t="shared" si="48"/>
        <v>0.43876092886257473</v>
      </c>
      <c r="AJ31" s="422">
        <f t="shared" si="1"/>
        <v>38.59850507207688</v>
      </c>
      <c r="AK31" s="419">
        <f t="shared" si="49"/>
        <v>12514.97206</v>
      </c>
      <c r="AL31" s="326">
        <f t="shared" si="50"/>
        <v>6597.25806</v>
      </c>
      <c r="AM31" s="326"/>
      <c r="AN31" s="326"/>
      <c r="AO31" s="321">
        <f t="shared" si="51"/>
        <v>6.60650990408873</v>
      </c>
      <c r="AP31" s="321"/>
      <c r="AQ31" s="321"/>
      <c r="AR31" s="340">
        <f t="shared" si="52"/>
        <v>0</v>
      </c>
      <c r="AS31" s="334">
        <v>108687.355</v>
      </c>
      <c r="AT31" s="322"/>
      <c r="AU31" s="323"/>
      <c r="AV31" s="324">
        <v>19611.61637</v>
      </c>
      <c r="AW31" s="323">
        <f t="shared" si="59"/>
        <v>0.1804406443601466</v>
      </c>
      <c r="AX31" s="317"/>
      <c r="AY31" s="323">
        <f t="shared" si="53"/>
        <v>0</v>
      </c>
      <c r="AZ31" s="319">
        <f t="shared" si="3"/>
        <v>53.82856821040044</v>
      </c>
      <c r="BA31" s="326">
        <f t="shared" si="4"/>
        <v>5152.61637</v>
      </c>
      <c r="BB31" s="326">
        <f t="shared" si="54"/>
        <v>5114.017864927923</v>
      </c>
      <c r="BC31" s="326"/>
      <c r="BD31" s="326"/>
      <c r="BE31" s="340">
        <f t="shared" si="60"/>
        <v>1.356360493118473</v>
      </c>
      <c r="BF31" s="334">
        <v>54920.165</v>
      </c>
      <c r="BG31" s="322"/>
      <c r="BH31" s="323"/>
      <c r="BI31" s="324">
        <v>33647.81142</v>
      </c>
      <c r="BJ31" s="323">
        <f t="shared" si="62"/>
        <v>0.6126677044761245</v>
      </c>
      <c r="BK31" s="317"/>
      <c r="BL31" s="327">
        <f t="shared" si="29"/>
        <v>0</v>
      </c>
      <c r="BM31" s="319">
        <f t="shared" si="7"/>
        <v>54.3231923991431</v>
      </c>
      <c r="BN31" s="326">
        <f t="shared" si="8"/>
        <v>19188.811419999998</v>
      </c>
      <c r="BO31" s="328">
        <f t="shared" si="9"/>
        <v>2.3271188477764713</v>
      </c>
      <c r="BP31" s="329">
        <f t="shared" si="10"/>
        <v>14036.195049999998</v>
      </c>
      <c r="BQ31" s="330">
        <f t="shared" si="11"/>
        <v>1.7157082203316625</v>
      </c>
      <c r="BR31" s="340" t="e">
        <f t="shared" si="55"/>
        <v>#DIV/0!</v>
      </c>
    </row>
    <row r="32" spans="1:70" ht="20.25" customHeight="1">
      <c r="A32" s="403" t="s">
        <v>66</v>
      </c>
      <c r="B32" s="317">
        <v>153127.4</v>
      </c>
      <c r="C32" s="317">
        <v>152009.6</v>
      </c>
      <c r="D32" s="317">
        <f t="shared" si="32"/>
        <v>99.2700196045907</v>
      </c>
      <c r="E32" s="318">
        <f t="shared" si="33"/>
        <v>45.411787199464655</v>
      </c>
      <c r="F32" s="317">
        <v>175797.3</v>
      </c>
      <c r="G32" s="317">
        <v>174175.01592</v>
      </c>
      <c r="H32" s="317">
        <f t="shared" si="34"/>
        <v>99.07718487144001</v>
      </c>
      <c r="I32" s="318">
        <f t="shared" si="35"/>
        <v>51.53930388878697</v>
      </c>
      <c r="J32" s="317">
        <v>173163.4</v>
      </c>
      <c r="K32" s="317">
        <v>170029.42003</v>
      </c>
      <c r="L32" s="317">
        <f t="shared" si="36"/>
        <v>98.19016029368794</v>
      </c>
      <c r="M32" s="319">
        <f t="shared" si="37"/>
        <v>46.720373893376625</v>
      </c>
      <c r="N32" s="320">
        <f t="shared" si="38"/>
        <v>18019.820030000003</v>
      </c>
      <c r="O32" s="320">
        <f t="shared" si="39"/>
        <v>-4145.595889999997</v>
      </c>
      <c r="P32" s="321">
        <f t="shared" si="40"/>
        <v>1.1185439605788055</v>
      </c>
      <c r="Q32" s="321">
        <f t="shared" si="41"/>
        <v>0.9761986765547126</v>
      </c>
      <c r="R32" s="317">
        <v>156682.5</v>
      </c>
      <c r="S32" s="322">
        <v>32813.65226</v>
      </c>
      <c r="T32" s="317">
        <v>84283.81546</v>
      </c>
      <c r="U32" s="317">
        <v>111336.16189</v>
      </c>
      <c r="V32" s="317">
        <v>155568.8</v>
      </c>
      <c r="W32" s="317">
        <f t="shared" si="42"/>
        <v>99.28919949579563</v>
      </c>
      <c r="X32" s="319">
        <f t="shared" si="43"/>
        <v>50.602693883425275</v>
      </c>
      <c r="Y32" s="317">
        <f t="shared" si="44"/>
        <v>-18606.215920000017</v>
      </c>
      <c r="Z32" s="317">
        <f t="shared" si="45"/>
        <v>-14460.62003000002</v>
      </c>
      <c r="AA32" s="321">
        <f t="shared" si="46"/>
        <v>0.8931751731342111</v>
      </c>
      <c r="AB32" s="345">
        <f t="shared" si="47"/>
        <v>0.9149522475142914</v>
      </c>
      <c r="AC32" s="349">
        <v>305</v>
      </c>
      <c r="AD32" s="322">
        <v>80981.57642</v>
      </c>
      <c r="AE32" s="323">
        <f t="shared" si="56"/>
        <v>265.5133653114754</v>
      </c>
      <c r="AF32" s="324">
        <v>227</v>
      </c>
      <c r="AG32" s="323">
        <f t="shared" si="57"/>
        <v>0.7442622950819672</v>
      </c>
      <c r="AH32" s="317"/>
      <c r="AI32" s="323">
        <f t="shared" si="48"/>
        <v>265.5133653114754</v>
      </c>
      <c r="AJ32" s="422">
        <f t="shared" si="1"/>
        <v>0.605979711692472</v>
      </c>
      <c r="AK32" s="419">
        <f t="shared" si="49"/>
        <v>48167.924159999995</v>
      </c>
      <c r="AL32" s="326">
        <f t="shared" si="50"/>
        <v>-36115.8913</v>
      </c>
      <c r="AM32" s="326"/>
      <c r="AN32" s="326"/>
      <c r="AO32" s="321">
        <f t="shared" si="51"/>
        <v>2.4679232832218716</v>
      </c>
      <c r="AP32" s="321"/>
      <c r="AQ32" s="321"/>
      <c r="AR32" s="340">
        <f t="shared" si="52"/>
        <v>0</v>
      </c>
      <c r="AS32" s="334">
        <v>0</v>
      </c>
      <c r="AT32" s="322"/>
      <c r="AU32" s="323"/>
      <c r="AV32" s="324">
        <v>0</v>
      </c>
      <c r="AW32" s="323" t="e">
        <f t="shared" si="59"/>
        <v>#DIV/0!</v>
      </c>
      <c r="AX32" s="317"/>
      <c r="AY32" s="323" t="e">
        <f t="shared" si="53"/>
        <v>#DIV/0!</v>
      </c>
      <c r="AZ32" s="319">
        <f t="shared" si="3"/>
        <v>0</v>
      </c>
      <c r="BA32" s="326">
        <f t="shared" si="4"/>
        <v>-227</v>
      </c>
      <c r="BB32" s="326">
        <f t="shared" si="54"/>
        <v>-227.60597971169247</v>
      </c>
      <c r="BC32" s="326"/>
      <c r="BD32" s="326"/>
      <c r="BE32" s="340">
        <f t="shared" si="60"/>
        <v>0</v>
      </c>
      <c r="BF32" s="334">
        <v>0</v>
      </c>
      <c r="BG32" s="322"/>
      <c r="BH32" s="323"/>
      <c r="BI32" s="324">
        <v>0</v>
      </c>
      <c r="BJ32" s="323"/>
      <c r="BK32" s="317"/>
      <c r="BL32" s="327" t="e">
        <f t="shared" si="29"/>
        <v>#DIV/0!</v>
      </c>
      <c r="BM32" s="319">
        <f t="shared" si="7"/>
        <v>0</v>
      </c>
      <c r="BN32" s="326">
        <f t="shared" si="8"/>
        <v>-227</v>
      </c>
      <c r="BO32" s="328">
        <f t="shared" si="9"/>
        <v>0</v>
      </c>
      <c r="BP32" s="329">
        <f t="shared" si="10"/>
        <v>0</v>
      </c>
      <c r="BQ32" s="330" t="e">
        <f t="shared" si="11"/>
        <v>#DIV/0!</v>
      </c>
      <c r="BR32" s="340" t="e">
        <f t="shared" si="55"/>
        <v>#DIV/0!</v>
      </c>
    </row>
    <row r="33" spans="1:70" ht="20.25" customHeight="1">
      <c r="A33" s="403" t="s">
        <v>67</v>
      </c>
      <c r="B33" s="317">
        <v>1118.3</v>
      </c>
      <c r="C33" s="317">
        <v>874.467</v>
      </c>
      <c r="D33" s="317">
        <f t="shared" si="32"/>
        <v>78.19610122507378</v>
      </c>
      <c r="E33" s="318">
        <f t="shared" si="33"/>
        <v>0.2612407987189905</v>
      </c>
      <c r="F33" s="317">
        <v>1137.343</v>
      </c>
      <c r="G33" s="317">
        <v>1136.33957</v>
      </c>
      <c r="H33" s="317">
        <f t="shared" si="34"/>
        <v>99.91177419652647</v>
      </c>
      <c r="I33" s="318">
        <f t="shared" si="35"/>
        <v>0.33624885928521125</v>
      </c>
      <c r="J33" s="317">
        <v>1185.18</v>
      </c>
      <c r="K33" s="317">
        <v>1176.82142</v>
      </c>
      <c r="L33" s="317">
        <f t="shared" si="36"/>
        <v>99.29474172699506</v>
      </c>
      <c r="M33" s="319">
        <f t="shared" si="37"/>
        <v>0.3233648432043905</v>
      </c>
      <c r="N33" s="320">
        <f t="shared" si="38"/>
        <v>302.35442</v>
      </c>
      <c r="O33" s="320">
        <f t="shared" si="39"/>
        <v>40.481849999999895</v>
      </c>
      <c r="P33" s="321">
        <f t="shared" si="40"/>
        <v>1.345758524907172</v>
      </c>
      <c r="Q33" s="321">
        <f t="shared" si="41"/>
        <v>1.035624782475893</v>
      </c>
      <c r="R33" s="317">
        <v>1101.25</v>
      </c>
      <c r="S33" s="322">
        <v>150.2</v>
      </c>
      <c r="T33" s="317">
        <v>421.54599</v>
      </c>
      <c r="U33" s="317">
        <v>622.50066</v>
      </c>
      <c r="V33" s="317">
        <v>1096.24</v>
      </c>
      <c r="W33" s="317">
        <f t="shared" si="42"/>
        <v>99.54506242905788</v>
      </c>
      <c r="X33" s="319">
        <f t="shared" si="43"/>
        <v>0.356579835691772</v>
      </c>
      <c r="Y33" s="317">
        <f t="shared" si="44"/>
        <v>-40.099570000000085</v>
      </c>
      <c r="Z33" s="317">
        <f t="shared" si="45"/>
        <v>-80.58141999999998</v>
      </c>
      <c r="AA33" s="321">
        <f t="shared" si="46"/>
        <v>0.964711631048807</v>
      </c>
      <c r="AB33" s="345">
        <f t="shared" si="47"/>
        <v>0.93152621236279</v>
      </c>
      <c r="AC33" s="349">
        <v>1661</v>
      </c>
      <c r="AD33" s="322">
        <v>1304.832</v>
      </c>
      <c r="AE33" s="323">
        <f t="shared" si="56"/>
        <v>0.7855701384708008</v>
      </c>
      <c r="AF33" s="324">
        <v>0</v>
      </c>
      <c r="AG33" s="323">
        <f t="shared" si="57"/>
        <v>0</v>
      </c>
      <c r="AH33" s="317"/>
      <c r="AI33" s="323">
        <f t="shared" si="48"/>
        <v>0.7855701384708008</v>
      </c>
      <c r="AJ33" s="422">
        <f t="shared" si="1"/>
        <v>0</v>
      </c>
      <c r="AK33" s="419">
        <f t="shared" si="49"/>
        <v>1154.632</v>
      </c>
      <c r="AL33" s="326">
        <f t="shared" si="50"/>
        <v>733.08601</v>
      </c>
      <c r="AM33" s="326"/>
      <c r="AN33" s="326"/>
      <c r="AO33" s="321">
        <f t="shared" si="51"/>
        <v>8.687296937416779</v>
      </c>
      <c r="AP33" s="321"/>
      <c r="AQ33" s="321"/>
      <c r="AR33" s="340">
        <f t="shared" si="52"/>
        <v>0</v>
      </c>
      <c r="AS33" s="334">
        <v>0</v>
      </c>
      <c r="AT33" s="322"/>
      <c r="AU33" s="323"/>
      <c r="AV33" s="324">
        <v>0</v>
      </c>
      <c r="AW33" s="323" t="e">
        <f t="shared" si="59"/>
        <v>#DIV/0!</v>
      </c>
      <c r="AX33" s="317"/>
      <c r="AY33" s="323" t="e">
        <f t="shared" si="53"/>
        <v>#DIV/0!</v>
      </c>
      <c r="AZ33" s="319">
        <f t="shared" si="3"/>
        <v>0</v>
      </c>
      <c r="BA33" s="326">
        <f t="shared" si="4"/>
        <v>0</v>
      </c>
      <c r="BB33" s="326">
        <f t="shared" si="54"/>
        <v>0</v>
      </c>
      <c r="BC33" s="326"/>
      <c r="BD33" s="326"/>
      <c r="BE33" s="340" t="e">
        <f t="shared" si="60"/>
        <v>#DIV/0!</v>
      </c>
      <c r="BF33" s="334">
        <v>5000</v>
      </c>
      <c r="BG33" s="322"/>
      <c r="BH33" s="323"/>
      <c r="BI33" s="324">
        <v>0</v>
      </c>
      <c r="BJ33" s="323"/>
      <c r="BK33" s="317"/>
      <c r="BL33" s="327">
        <f t="shared" si="29"/>
        <v>0</v>
      </c>
      <c r="BM33" s="319">
        <f t="shared" si="7"/>
        <v>0</v>
      </c>
      <c r="BN33" s="326">
        <f t="shared" si="8"/>
        <v>0</v>
      </c>
      <c r="BO33" s="328" t="e">
        <f t="shared" si="9"/>
        <v>#DIV/0!</v>
      </c>
      <c r="BP33" s="329">
        <f t="shared" si="10"/>
        <v>0</v>
      </c>
      <c r="BQ33" s="330" t="e">
        <f t="shared" si="11"/>
        <v>#DIV/0!</v>
      </c>
      <c r="BR33" s="340" t="e">
        <f t="shared" si="55"/>
        <v>#DIV/0!</v>
      </c>
    </row>
    <row r="34" spans="1:70" ht="30.75" customHeight="1" hidden="1">
      <c r="A34" s="403" t="s">
        <v>68</v>
      </c>
      <c r="B34" s="317">
        <v>0</v>
      </c>
      <c r="C34" s="317">
        <v>0</v>
      </c>
      <c r="D34" s="317" t="s">
        <v>69</v>
      </c>
      <c r="E34" s="318">
        <f t="shared" si="33"/>
        <v>0</v>
      </c>
      <c r="F34" s="317">
        <v>0</v>
      </c>
      <c r="G34" s="317">
        <v>0</v>
      </c>
      <c r="H34" s="317" t="s">
        <v>69</v>
      </c>
      <c r="I34" s="318" t="s">
        <v>69</v>
      </c>
      <c r="J34" s="317">
        <v>102.65125</v>
      </c>
      <c r="K34" s="317">
        <v>102.65125</v>
      </c>
      <c r="L34" s="317">
        <f t="shared" si="36"/>
        <v>100</v>
      </c>
      <c r="M34" s="319">
        <f t="shared" si="37"/>
        <v>0.02820632323380441</v>
      </c>
      <c r="N34" s="320">
        <f t="shared" si="38"/>
        <v>102.65125</v>
      </c>
      <c r="O34" s="320">
        <f t="shared" si="39"/>
        <v>102.65125</v>
      </c>
      <c r="P34" s="321" t="s">
        <v>69</v>
      </c>
      <c r="Q34" s="321" t="s">
        <v>69</v>
      </c>
      <c r="R34" s="317">
        <v>0</v>
      </c>
      <c r="S34" s="322">
        <v>0</v>
      </c>
      <c r="T34" s="317">
        <v>0</v>
      </c>
      <c r="U34" s="317">
        <v>0</v>
      </c>
      <c r="V34" s="317">
        <v>0</v>
      </c>
      <c r="W34" s="317"/>
      <c r="X34" s="319">
        <f t="shared" si="43"/>
        <v>0</v>
      </c>
      <c r="Y34" s="317">
        <f t="shared" si="44"/>
        <v>0</v>
      </c>
      <c r="Z34" s="317">
        <f t="shared" si="45"/>
        <v>-102.65125</v>
      </c>
      <c r="AA34" s="321"/>
      <c r="AB34" s="345">
        <f t="shared" si="47"/>
        <v>0</v>
      </c>
      <c r="AC34" s="349">
        <v>0</v>
      </c>
      <c r="AD34" s="322">
        <v>0</v>
      </c>
      <c r="AE34" s="323" t="e">
        <f t="shared" si="56"/>
        <v>#DIV/0!</v>
      </c>
      <c r="AF34" s="324"/>
      <c r="AG34" s="323" t="e">
        <f t="shared" si="57"/>
        <v>#DIV/0!</v>
      </c>
      <c r="AH34" s="317"/>
      <c r="AI34" s="323" t="e">
        <f t="shared" si="48"/>
        <v>#DIV/0!</v>
      </c>
      <c r="AJ34" s="422">
        <f t="shared" si="1"/>
        <v>0</v>
      </c>
      <c r="AK34" s="419">
        <f t="shared" si="49"/>
        <v>0</v>
      </c>
      <c r="AL34" s="326">
        <f t="shared" si="50"/>
        <v>0</v>
      </c>
      <c r="AM34" s="326"/>
      <c r="AN34" s="326"/>
      <c r="AO34" s="321" t="e">
        <f t="shared" si="51"/>
        <v>#DIV/0!</v>
      </c>
      <c r="AP34" s="321"/>
      <c r="AQ34" s="321"/>
      <c r="AR34" s="340" t="e">
        <f t="shared" si="52"/>
        <v>#DIV/0!</v>
      </c>
      <c r="AS34" s="334"/>
      <c r="AT34" s="322"/>
      <c r="AU34" s="323"/>
      <c r="AV34" s="324"/>
      <c r="AW34" s="323" t="e">
        <f t="shared" si="59"/>
        <v>#DIV/0!</v>
      </c>
      <c r="AX34" s="317"/>
      <c r="AY34" s="323" t="e">
        <f t="shared" si="53"/>
        <v>#DIV/0!</v>
      </c>
      <c r="AZ34" s="319">
        <f t="shared" si="3"/>
        <v>0</v>
      </c>
      <c r="BA34" s="326">
        <f t="shared" si="4"/>
        <v>0</v>
      </c>
      <c r="BB34" s="326">
        <f t="shared" si="54"/>
        <v>0</v>
      </c>
      <c r="BC34" s="326"/>
      <c r="BD34" s="326"/>
      <c r="BE34" s="340" t="e">
        <f t="shared" si="60"/>
        <v>#DIV/0!</v>
      </c>
      <c r="BF34" s="334"/>
      <c r="BG34" s="322"/>
      <c r="BH34" s="323"/>
      <c r="BI34" s="324"/>
      <c r="BJ34" s="323" t="e">
        <f t="shared" si="62"/>
        <v>#DIV/0!</v>
      </c>
      <c r="BK34" s="317"/>
      <c r="BL34" s="327" t="e">
        <f t="shared" si="29"/>
        <v>#DIV/0!</v>
      </c>
      <c r="BM34" s="319">
        <f t="shared" si="7"/>
        <v>0</v>
      </c>
      <c r="BN34" s="326">
        <f t="shared" si="8"/>
        <v>0</v>
      </c>
      <c r="BO34" s="328" t="e">
        <f t="shared" si="9"/>
        <v>#DIV/0!</v>
      </c>
      <c r="BP34" s="329">
        <f t="shared" si="10"/>
        <v>0</v>
      </c>
      <c r="BQ34" s="330" t="e">
        <f t="shared" si="11"/>
        <v>#DIV/0!</v>
      </c>
      <c r="BR34" s="340" t="e">
        <f t="shared" si="55"/>
        <v>#DIV/0!</v>
      </c>
    </row>
    <row r="35" spans="1:70" ht="20.25" customHeight="1">
      <c r="A35" s="403" t="s">
        <v>70</v>
      </c>
      <c r="B35" s="317">
        <v>0</v>
      </c>
      <c r="C35" s="317">
        <v>0</v>
      </c>
      <c r="D35" s="317" t="s">
        <v>69</v>
      </c>
      <c r="E35" s="318">
        <f t="shared" si="33"/>
        <v>0</v>
      </c>
      <c r="F35" s="317">
        <v>500</v>
      </c>
      <c r="G35" s="317">
        <v>500</v>
      </c>
      <c r="H35" s="317">
        <f>G35/F35*100</f>
        <v>100</v>
      </c>
      <c r="I35" s="318">
        <f>G35/G$38*100</f>
        <v>0.1479526314855036</v>
      </c>
      <c r="J35" s="317">
        <v>500</v>
      </c>
      <c r="K35" s="317">
        <v>500</v>
      </c>
      <c r="L35" s="317">
        <f t="shared" si="36"/>
        <v>100</v>
      </c>
      <c r="M35" s="319">
        <f t="shared" si="37"/>
        <v>0.13738908797410848</v>
      </c>
      <c r="N35" s="320">
        <f t="shared" si="38"/>
        <v>500</v>
      </c>
      <c r="O35" s="320">
        <f t="shared" si="39"/>
        <v>0</v>
      </c>
      <c r="P35" s="321" t="s">
        <v>69</v>
      </c>
      <c r="Q35" s="321">
        <f>K35/G35</f>
        <v>1</v>
      </c>
      <c r="R35" s="317">
        <v>15</v>
      </c>
      <c r="S35" s="322">
        <v>0</v>
      </c>
      <c r="T35" s="317">
        <v>15</v>
      </c>
      <c r="U35" s="317">
        <v>15</v>
      </c>
      <c r="V35" s="317">
        <v>15</v>
      </c>
      <c r="W35" s="317">
        <f>V35/R35*100</f>
        <v>100</v>
      </c>
      <c r="X35" s="319">
        <f t="shared" si="43"/>
        <v>0.004879130058542454</v>
      </c>
      <c r="Y35" s="317">
        <f t="shared" si="44"/>
        <v>-485</v>
      </c>
      <c r="Z35" s="317">
        <f t="shared" si="45"/>
        <v>-485</v>
      </c>
      <c r="AA35" s="321">
        <f>V35/G35</f>
        <v>0.03</v>
      </c>
      <c r="AB35" s="345">
        <f t="shared" si="47"/>
        <v>0.03</v>
      </c>
      <c r="AC35" s="349">
        <v>543</v>
      </c>
      <c r="AD35" s="322">
        <v>516.1</v>
      </c>
      <c r="AE35" s="323">
        <f t="shared" si="56"/>
        <v>0.9504604051565378</v>
      </c>
      <c r="AF35" s="324">
        <v>0</v>
      </c>
      <c r="AG35" s="323">
        <f t="shared" si="57"/>
        <v>0</v>
      </c>
      <c r="AH35" s="317"/>
      <c r="AI35" s="323">
        <f t="shared" si="48"/>
        <v>0.9504604051565378</v>
      </c>
      <c r="AJ35" s="422">
        <f t="shared" si="1"/>
        <v>0</v>
      </c>
      <c r="AK35" s="419">
        <f t="shared" si="49"/>
        <v>516.1</v>
      </c>
      <c r="AL35" s="326">
        <f t="shared" si="50"/>
        <v>501.1</v>
      </c>
      <c r="AM35" s="326"/>
      <c r="AN35" s="326"/>
      <c r="AO35" s="321" t="e">
        <f t="shared" si="51"/>
        <v>#DIV/0!</v>
      </c>
      <c r="AP35" s="321"/>
      <c r="AQ35" s="321"/>
      <c r="AR35" s="340">
        <f t="shared" si="52"/>
        <v>0</v>
      </c>
      <c r="AS35" s="334">
        <v>225.56</v>
      </c>
      <c r="AT35" s="322"/>
      <c r="AU35" s="323"/>
      <c r="AV35" s="324">
        <v>0</v>
      </c>
      <c r="AW35" s="323">
        <f t="shared" si="59"/>
        <v>0</v>
      </c>
      <c r="AX35" s="317"/>
      <c r="AY35" s="323">
        <f t="shared" si="53"/>
        <v>0</v>
      </c>
      <c r="AZ35" s="319">
        <f t="shared" si="3"/>
        <v>0</v>
      </c>
      <c r="BA35" s="326">
        <f t="shared" si="4"/>
        <v>0</v>
      </c>
      <c r="BB35" s="326">
        <f t="shared" si="54"/>
        <v>0</v>
      </c>
      <c r="BC35" s="326"/>
      <c r="BD35" s="326"/>
      <c r="BE35" s="340"/>
      <c r="BF35" s="334">
        <v>100</v>
      </c>
      <c r="BG35" s="322"/>
      <c r="BH35" s="323"/>
      <c r="BI35" s="324">
        <v>100</v>
      </c>
      <c r="BJ35" s="323">
        <f t="shared" si="62"/>
        <v>1</v>
      </c>
      <c r="BK35" s="317"/>
      <c r="BL35" s="327">
        <f t="shared" si="29"/>
        <v>0</v>
      </c>
      <c r="BM35" s="319">
        <f t="shared" si="7"/>
        <v>0.16144643620670623</v>
      </c>
      <c r="BN35" s="326">
        <f t="shared" si="8"/>
        <v>100</v>
      </c>
      <c r="BO35" s="328" t="e">
        <f t="shared" si="9"/>
        <v>#DIV/0!</v>
      </c>
      <c r="BP35" s="329">
        <f t="shared" si="10"/>
        <v>100</v>
      </c>
      <c r="BQ35" s="330" t="e">
        <f t="shared" si="11"/>
        <v>#DIV/0!</v>
      </c>
      <c r="BR35" s="340" t="e">
        <f t="shared" si="55"/>
        <v>#DIV/0!</v>
      </c>
    </row>
    <row r="36" spans="1:70" ht="27.75" customHeight="1" hidden="1">
      <c r="A36" s="404" t="s">
        <v>71</v>
      </c>
      <c r="B36" s="352">
        <v>-3256.22251</v>
      </c>
      <c r="C36" s="352">
        <v>-3256.22251</v>
      </c>
      <c r="D36" s="352">
        <f>C36/B36*100</f>
        <v>100</v>
      </c>
      <c r="E36" s="353">
        <f t="shared" si="33"/>
        <v>-0.972773322857416</v>
      </c>
      <c r="F36" s="352">
        <v>-2633.60188</v>
      </c>
      <c r="G36" s="352">
        <v>-2633.60188</v>
      </c>
      <c r="H36" s="352">
        <f>G36/F36*100</f>
        <v>100</v>
      </c>
      <c r="I36" s="353">
        <f>G36/G$38*100</f>
        <v>-0.779296656862339</v>
      </c>
      <c r="J36" s="352">
        <v>-884.0892</v>
      </c>
      <c r="K36" s="352">
        <v>-884.0892</v>
      </c>
      <c r="L36" s="352">
        <f t="shared" si="36"/>
        <v>100</v>
      </c>
      <c r="M36" s="354">
        <f t="shared" si="37"/>
        <v>-0.24292841775151838</v>
      </c>
      <c r="N36" s="355">
        <f t="shared" si="38"/>
        <v>2372.13331</v>
      </c>
      <c r="O36" s="355">
        <f t="shared" si="39"/>
        <v>1749.5126800000003</v>
      </c>
      <c r="P36" s="356">
        <f>K36/C36</f>
        <v>0.2715076126661872</v>
      </c>
      <c r="Q36" s="356">
        <f>K36/G36</f>
        <v>0.3356958417724094</v>
      </c>
      <c r="R36" s="352">
        <v>-582.88596</v>
      </c>
      <c r="S36" s="357">
        <v>-582.88596</v>
      </c>
      <c r="T36" s="352">
        <v>-582.88596</v>
      </c>
      <c r="U36" s="352">
        <v>-582.88596</v>
      </c>
      <c r="V36" s="352">
        <v>-612.44596</v>
      </c>
      <c r="W36" s="352">
        <f>V36/R36*100</f>
        <v>105.07131789552797</v>
      </c>
      <c r="X36" s="354">
        <f t="shared" si="43"/>
        <v>-0.19921356617792593</v>
      </c>
      <c r="Y36" s="352">
        <f t="shared" si="44"/>
        <v>2021.1559200000002</v>
      </c>
      <c r="Z36" s="352">
        <f t="shared" si="45"/>
        <v>271.64324</v>
      </c>
      <c r="AA36" s="356">
        <f>V36/G36</f>
        <v>0.2325506997283887</v>
      </c>
      <c r="AB36" s="358">
        <f t="shared" si="47"/>
        <v>0.6927422708025389</v>
      </c>
      <c r="AC36" s="359">
        <v>-0.010750000000000001</v>
      </c>
      <c r="AD36" s="357">
        <v>-0.01075</v>
      </c>
      <c r="AE36" s="360">
        <f t="shared" si="56"/>
        <v>0.9999999999999999</v>
      </c>
      <c r="AF36" s="361">
        <v>0</v>
      </c>
      <c r="AG36" s="360"/>
      <c r="AH36" s="352"/>
      <c r="AI36" s="360">
        <f t="shared" si="48"/>
        <v>0.9999999999999999</v>
      </c>
      <c r="AJ36" s="362">
        <f t="shared" si="1"/>
        <v>0</v>
      </c>
      <c r="AK36" s="363">
        <f t="shared" si="49"/>
        <v>582.8752099999999</v>
      </c>
      <c r="AL36" s="363">
        <f t="shared" si="50"/>
        <v>1165.7611699999998</v>
      </c>
      <c r="AM36" s="363"/>
      <c r="AN36" s="363"/>
      <c r="AO36" s="356">
        <f t="shared" si="51"/>
        <v>1.8442715621422757E-05</v>
      </c>
      <c r="AP36" s="356"/>
      <c r="AQ36" s="356"/>
      <c r="AR36" s="364">
        <f t="shared" si="52"/>
        <v>0</v>
      </c>
      <c r="AS36" s="359">
        <v>0</v>
      </c>
      <c r="AT36" s="357">
        <v>-88</v>
      </c>
      <c r="AU36" s="360" t="e">
        <f t="shared" si="58"/>
        <v>#DIV/0!</v>
      </c>
      <c r="AV36" s="361">
        <v>0</v>
      </c>
      <c r="AW36" s="360" t="e">
        <f t="shared" si="59"/>
        <v>#DIV/0!</v>
      </c>
      <c r="AX36" s="352"/>
      <c r="AY36" s="360" t="e">
        <f t="shared" si="53"/>
        <v>#DIV/0!</v>
      </c>
      <c r="AZ36" s="354">
        <f t="shared" si="3"/>
        <v>0</v>
      </c>
      <c r="BA36" s="363">
        <f t="shared" si="4"/>
        <v>0</v>
      </c>
      <c r="BB36" s="363">
        <f t="shared" si="54"/>
        <v>0</v>
      </c>
      <c r="BC36" s="363"/>
      <c r="BD36" s="363"/>
      <c r="BE36" s="364" t="e">
        <f>AV36/AF36</f>
        <v>#DIV/0!</v>
      </c>
      <c r="BF36" s="365">
        <v>0</v>
      </c>
      <c r="BG36" s="357">
        <v>-2.1488</v>
      </c>
      <c r="BH36" s="360" t="e">
        <f t="shared" si="61"/>
        <v>#DIV/0!</v>
      </c>
      <c r="BI36" s="361">
        <v>0</v>
      </c>
      <c r="BJ36" s="360" t="e">
        <f t="shared" si="62"/>
        <v>#DIV/0!</v>
      </c>
      <c r="BK36" s="352"/>
      <c r="BL36" s="366" t="e">
        <f t="shared" si="29"/>
        <v>#DIV/0!</v>
      </c>
      <c r="BM36" s="354">
        <f t="shared" si="7"/>
        <v>0</v>
      </c>
      <c r="BN36" s="363">
        <f t="shared" si="8"/>
        <v>0</v>
      </c>
      <c r="BO36" s="328" t="e">
        <f t="shared" si="9"/>
        <v>#DIV/0!</v>
      </c>
      <c r="BP36" s="368">
        <f t="shared" si="10"/>
        <v>0</v>
      </c>
      <c r="BQ36" s="330" t="e">
        <f t="shared" si="11"/>
        <v>#DIV/0!</v>
      </c>
      <c r="BR36" s="340" t="e">
        <f t="shared" si="55"/>
        <v>#DIV/0!</v>
      </c>
    </row>
    <row r="37" spans="1:70" ht="23.25" customHeight="1">
      <c r="A37" s="405" t="s">
        <v>72</v>
      </c>
      <c r="B37" s="388">
        <v>230138</v>
      </c>
      <c r="C37" s="388">
        <v>224531</v>
      </c>
      <c r="D37" s="388">
        <f>C37/B37*100</f>
        <v>97.56363573160452</v>
      </c>
      <c r="E37" s="389">
        <f t="shared" si="33"/>
        <v>67.07703981645237</v>
      </c>
      <c r="F37" s="388">
        <f>F30+F31+F32+F33+F34+F35+F36</f>
        <v>228652.06063999998</v>
      </c>
      <c r="G37" s="388">
        <f>G30+G31+G32+G33+G34+G35+G36</f>
        <v>219682.95693000001</v>
      </c>
      <c r="H37" s="388">
        <f>G37/F37*100</f>
        <v>96.07740088372904</v>
      </c>
      <c r="I37" s="389">
        <f>G37/G$38*100</f>
        <v>65.00534314062011</v>
      </c>
      <c r="J37" s="388">
        <f>J30+J31+J32+J33+J34+J35+J36</f>
        <v>234428.22414</v>
      </c>
      <c r="K37" s="388">
        <f>K30+K31+K32+K33+K34+K35+K36</f>
        <v>230253.1826</v>
      </c>
      <c r="L37" s="388">
        <f t="shared" si="36"/>
        <v>98.21905337750344</v>
      </c>
      <c r="M37" s="390">
        <f t="shared" si="37"/>
        <v>63.26854952109973</v>
      </c>
      <c r="N37" s="391">
        <f t="shared" si="38"/>
        <v>5722.1826</v>
      </c>
      <c r="O37" s="391">
        <f t="shared" si="39"/>
        <v>10570.225669999985</v>
      </c>
      <c r="P37" s="392">
        <f>K37/C37</f>
        <v>1.0254850448267723</v>
      </c>
      <c r="Q37" s="392">
        <f>K37/G37</f>
        <v>1.0481158202607774</v>
      </c>
      <c r="R37" s="388">
        <f>R30+R31+R32+R33+R34+R35+R36</f>
        <v>194640.96404</v>
      </c>
      <c r="S37" s="388">
        <f>S30+S31+S32+S33+S34+S35+S36</f>
        <v>38639.18782</v>
      </c>
      <c r="T37" s="388">
        <f>T30+T31+T32+T33+T34+T35+T36</f>
        <v>101004.18948999999</v>
      </c>
      <c r="U37" s="388">
        <f>U30+U31+U32+U33+U34+U35+U36</f>
        <v>136883.4593</v>
      </c>
      <c r="V37" s="388">
        <f>V30+V31+V32+V33+V34+V35+V36</f>
        <v>192463.93403999996</v>
      </c>
      <c r="W37" s="388">
        <f>V37/R37*100</f>
        <v>98.8815149931375</v>
      </c>
      <c r="X37" s="390">
        <f t="shared" si="43"/>
        <v>62.60377105065973</v>
      </c>
      <c r="Y37" s="388">
        <f t="shared" si="44"/>
        <v>-27219.02289000005</v>
      </c>
      <c r="Z37" s="388">
        <f t="shared" si="45"/>
        <v>-37789.24856000004</v>
      </c>
      <c r="AA37" s="392">
        <f>V37/G37</f>
        <v>0.8760986137915416</v>
      </c>
      <c r="AB37" s="393">
        <f t="shared" si="47"/>
        <v>0.8358795820614207</v>
      </c>
      <c r="AC37" s="394">
        <f>AC30+AC31+AC32+AC33+AC34+AC35+AC36</f>
        <v>36218.98925</v>
      </c>
      <c r="AD37" s="388">
        <f>AD30+AD31+AD32+AD33+AD34+AD35+AD36</f>
        <v>117508.89125</v>
      </c>
      <c r="AE37" s="395">
        <f t="shared" si="56"/>
        <v>3.244400069778314</v>
      </c>
      <c r="AF37" s="396">
        <f>AF30+AF31+AF32+AF33+AF34+AF35+AF36</f>
        <v>14758</v>
      </c>
      <c r="AG37" s="395">
        <f>AF37/AC37</f>
        <v>0.4074658157391844</v>
      </c>
      <c r="AH37" s="388">
        <f>AH30+AH31+AH32+AH33+AH34+AH35+AH36</f>
        <v>0</v>
      </c>
      <c r="AI37" s="395">
        <f t="shared" si="48"/>
        <v>3.244400069778314</v>
      </c>
      <c r="AJ37" s="390">
        <f t="shared" si="1"/>
        <v>39.39668980245595</v>
      </c>
      <c r="AK37" s="388">
        <f t="shared" si="49"/>
        <v>78869.70343</v>
      </c>
      <c r="AL37" s="388">
        <f t="shared" si="50"/>
        <v>-22134.486059999996</v>
      </c>
      <c r="AM37" s="388"/>
      <c r="AN37" s="388"/>
      <c r="AO37" s="392">
        <f t="shared" si="51"/>
        <v>3.0411842970771845</v>
      </c>
      <c r="AP37" s="392"/>
      <c r="AQ37" s="392"/>
      <c r="AR37" s="397">
        <f t="shared" si="52"/>
        <v>0</v>
      </c>
      <c r="AS37" s="394">
        <f>AS30+AS31+AS32+AS33+AS34+AS35+AS36</f>
        <v>109095.915</v>
      </c>
      <c r="AT37" s="388">
        <f>AT30+AT31+AT32+AT33+AT34+AT35+AT36</f>
        <v>-88</v>
      </c>
      <c r="AU37" s="395">
        <f t="shared" si="58"/>
        <v>-0.00080662965244849</v>
      </c>
      <c r="AV37" s="396">
        <f>AV30+AV31+AV32+AV33+AV34+AV35+AV36</f>
        <v>19746.61637</v>
      </c>
      <c r="AW37" s="395">
        <f t="shared" si="59"/>
        <v>0.18100234431325868</v>
      </c>
      <c r="AX37" s="388">
        <f>AX30+AX31+AX32+AX33+AX34+AX35+AX36</f>
        <v>0</v>
      </c>
      <c r="AY37" s="395">
        <f t="shared" si="53"/>
        <v>-0.00080662965244849</v>
      </c>
      <c r="AZ37" s="390">
        <f t="shared" si="3"/>
        <v>54.199106598022595</v>
      </c>
      <c r="BA37" s="388">
        <f t="shared" si="4"/>
        <v>4988.61637</v>
      </c>
      <c r="BB37" s="388">
        <f t="shared" si="54"/>
        <v>4949.219680197544</v>
      </c>
      <c r="BC37" s="388"/>
      <c r="BD37" s="388"/>
      <c r="BE37" s="397">
        <f>AV37/AF37</f>
        <v>1.3380279421330803</v>
      </c>
      <c r="BF37" s="398">
        <f>BF30+BF31+BF32+BF33+BF34+BF35+BF36</f>
        <v>60240.165</v>
      </c>
      <c r="BG37" s="388">
        <f>BG30+BG31+BG32+BG33+BG34+BG35+BG36</f>
        <v>-2.1488</v>
      </c>
      <c r="BH37" s="395">
        <f t="shared" si="61"/>
        <v>-3.567055302720369E-05</v>
      </c>
      <c r="BI37" s="396">
        <f>BI30+BI31+BI32+BI33+BI34+BI35+BI36</f>
        <v>33911.81142</v>
      </c>
      <c r="BJ37" s="395">
        <f t="shared" si="62"/>
        <v>0.5629435347662145</v>
      </c>
      <c r="BK37" s="388">
        <f>BK30+BK31+BK32+BK33+BK34+BK35+BK36</f>
        <v>0</v>
      </c>
      <c r="BL37" s="399">
        <f t="shared" si="29"/>
        <v>-3.567055302720369E-05</v>
      </c>
      <c r="BM37" s="390">
        <f t="shared" si="7"/>
        <v>54.74941099072882</v>
      </c>
      <c r="BN37" s="388">
        <f t="shared" si="8"/>
        <v>19153.811419999998</v>
      </c>
      <c r="BO37" s="400">
        <f>BI37/AF37</f>
        <v>2.2978595622713103</v>
      </c>
      <c r="BP37" s="388">
        <f t="shared" si="10"/>
        <v>14165.195049999998</v>
      </c>
      <c r="BQ37" s="400">
        <f>BI37/AV37</f>
        <v>1.7173479640552716</v>
      </c>
      <c r="BR37" s="402" t="e">
        <f t="shared" si="55"/>
        <v>#DIV/0!</v>
      </c>
    </row>
    <row r="38" spans="1:70" ht="15" customHeight="1">
      <c r="A38" s="455" t="s">
        <v>73</v>
      </c>
      <c r="B38" s="433">
        <f>B29+B37</f>
        <v>338876</v>
      </c>
      <c r="C38" s="433">
        <f>C29+C37</f>
        <v>334736</v>
      </c>
      <c r="D38" s="433">
        <f>C38/B38*100</f>
        <v>98.77831419162172</v>
      </c>
      <c r="E38" s="457">
        <f t="shared" si="33"/>
        <v>100</v>
      </c>
      <c r="F38" s="433">
        <f>F29+F37</f>
        <v>346728.06064</v>
      </c>
      <c r="G38" s="433">
        <v>337946</v>
      </c>
      <c r="H38" s="433">
        <f>G38/F38*100</f>
        <v>97.46716183749598</v>
      </c>
      <c r="I38" s="457">
        <f>G38/G$38*100</f>
        <v>100</v>
      </c>
      <c r="J38" s="433">
        <f>J29+J37</f>
        <v>374557.08574</v>
      </c>
      <c r="K38" s="433">
        <f>K29+K37</f>
        <v>363929.92149</v>
      </c>
      <c r="L38" s="433">
        <f t="shared" si="36"/>
        <v>97.16273843037723</v>
      </c>
      <c r="M38" s="431">
        <f t="shared" si="37"/>
        <v>100</v>
      </c>
      <c r="N38" s="451">
        <f t="shared" si="38"/>
        <v>29193.92148999998</v>
      </c>
      <c r="O38" s="451">
        <f t="shared" si="39"/>
        <v>25983.92148999998</v>
      </c>
      <c r="P38" s="445">
        <f>K38/C38</f>
        <v>1.0872147647399741</v>
      </c>
      <c r="Q38" s="445">
        <f>K38/G38</f>
        <v>1.0768877912151644</v>
      </c>
      <c r="R38" s="433">
        <f>R29+R37</f>
        <v>321833.36404</v>
      </c>
      <c r="S38" s="433">
        <f>S29+S37</f>
        <v>64407.585049999994</v>
      </c>
      <c r="T38" s="433">
        <f>T29+T37</f>
        <v>157915.10108</v>
      </c>
      <c r="U38" s="433">
        <f>U29+U37</f>
        <v>220415.06418</v>
      </c>
      <c r="V38" s="433">
        <f>V29+V37</f>
        <v>307431.85403999995</v>
      </c>
      <c r="W38" s="433">
        <f>V38/R38*100</f>
        <v>95.52516562633011</v>
      </c>
      <c r="X38" s="431">
        <f t="shared" si="43"/>
        <v>100</v>
      </c>
      <c r="Y38" s="433">
        <f t="shared" si="44"/>
        <v>-30514.145960000053</v>
      </c>
      <c r="Z38" s="433">
        <f t="shared" si="45"/>
        <v>-56498.06745000003</v>
      </c>
      <c r="AA38" s="445">
        <f>V38/G38</f>
        <v>0.9097070361537049</v>
      </c>
      <c r="AB38" s="449">
        <f t="shared" si="47"/>
        <v>0.8447556408148966</v>
      </c>
      <c r="AC38" s="447">
        <f>AC29+AC37</f>
        <v>76702.98925</v>
      </c>
      <c r="AD38" s="433">
        <f>AD29+AD37</f>
        <v>180904.52494</v>
      </c>
      <c r="AE38" s="439">
        <f t="shared" si="56"/>
        <v>2.358506841895996</v>
      </c>
      <c r="AF38" s="441">
        <f>AF29+AF37</f>
        <v>37460</v>
      </c>
      <c r="AG38" s="439">
        <f>AF38/AC38</f>
        <v>0.4883773157510938</v>
      </c>
      <c r="AH38" s="433">
        <f>AH29+AH37</f>
        <v>0</v>
      </c>
      <c r="AI38" s="439">
        <f t="shared" si="48"/>
        <v>2.358506841895996</v>
      </c>
      <c r="AJ38" s="431">
        <f t="shared" si="1"/>
        <v>100</v>
      </c>
      <c r="AK38" s="433">
        <f t="shared" si="49"/>
        <v>116496.93989000001</v>
      </c>
      <c r="AL38" s="433">
        <f t="shared" si="50"/>
        <v>-41418.161189999984</v>
      </c>
      <c r="AM38" s="433"/>
      <c r="AN38" s="433"/>
      <c r="AO38" s="445">
        <f t="shared" si="51"/>
        <v>2.8087456593747886</v>
      </c>
      <c r="AP38" s="445"/>
      <c r="AQ38" s="445"/>
      <c r="AR38" s="443">
        <f t="shared" si="52"/>
        <v>0</v>
      </c>
      <c r="AS38" s="447">
        <f>AS29+AS37</f>
        <v>141043.63387</v>
      </c>
      <c r="AT38" s="433">
        <f>AT29+AT37</f>
        <v>819</v>
      </c>
      <c r="AU38" s="439">
        <f t="shared" si="58"/>
        <v>0.00580671369226684</v>
      </c>
      <c r="AV38" s="441">
        <f>AV29+AV37</f>
        <v>36433.47208</v>
      </c>
      <c r="AW38" s="439">
        <f t="shared" si="59"/>
        <v>0.25831348129884935</v>
      </c>
      <c r="AX38" s="433">
        <f>AX29+AX37</f>
        <v>0</v>
      </c>
      <c r="AY38" s="439">
        <f t="shared" si="53"/>
        <v>0.00580671369226684</v>
      </c>
      <c r="AZ38" s="431">
        <f t="shared" si="3"/>
        <v>100</v>
      </c>
      <c r="BA38" s="433">
        <f t="shared" si="4"/>
        <v>-1026.5279200000004</v>
      </c>
      <c r="BB38" s="433">
        <f t="shared" si="54"/>
        <v>-1126.5279200000004</v>
      </c>
      <c r="BC38" s="433"/>
      <c r="BD38" s="433"/>
      <c r="BE38" s="443">
        <f>AV38/AF38</f>
        <v>0.9725966919380673</v>
      </c>
      <c r="BF38" s="437">
        <f>BF29+BF37</f>
        <v>95944.715</v>
      </c>
      <c r="BG38" s="433">
        <f>BG29+BG37</f>
        <v>1023.2955699999999</v>
      </c>
      <c r="BH38" s="439">
        <f t="shared" si="61"/>
        <v>0.01066547094334482</v>
      </c>
      <c r="BI38" s="441">
        <f>BI29+BI37</f>
        <v>61940.04795</v>
      </c>
      <c r="BJ38" s="439">
        <f t="shared" si="62"/>
        <v>0.6455806132729667</v>
      </c>
      <c r="BK38" s="433">
        <f>BK29+BK37</f>
        <v>0</v>
      </c>
      <c r="BL38" s="429">
        <f t="shared" si="29"/>
        <v>0.01066547094334482</v>
      </c>
      <c r="BM38" s="431">
        <f t="shared" si="7"/>
        <v>100</v>
      </c>
      <c r="BN38" s="433">
        <f t="shared" si="8"/>
        <v>24480.04795</v>
      </c>
      <c r="BO38" s="435">
        <f>BI38/AF38</f>
        <v>1.653498343566471</v>
      </c>
      <c r="BP38" s="433">
        <f t="shared" si="10"/>
        <v>25506.57587</v>
      </c>
      <c r="BQ38" s="435">
        <f>BI38/AV38</f>
        <v>1.7000863330838492</v>
      </c>
      <c r="BR38" s="427" t="e">
        <f t="shared" si="55"/>
        <v>#DIV/0!</v>
      </c>
    </row>
    <row r="39" spans="1:70" ht="13.5" customHeight="1">
      <c r="A39" s="456"/>
      <c r="B39" s="434"/>
      <c r="C39" s="434"/>
      <c r="D39" s="434"/>
      <c r="E39" s="458">
        <f t="shared" si="33"/>
        <v>0</v>
      </c>
      <c r="F39" s="434"/>
      <c r="G39" s="434"/>
      <c r="H39" s="434"/>
      <c r="I39" s="458"/>
      <c r="J39" s="434"/>
      <c r="K39" s="434"/>
      <c r="L39" s="434" t="e">
        <f t="shared" si="36"/>
        <v>#DIV/0!</v>
      </c>
      <c r="M39" s="432">
        <f t="shared" si="37"/>
        <v>0</v>
      </c>
      <c r="N39" s="452">
        <f t="shared" si="38"/>
        <v>0</v>
      </c>
      <c r="O39" s="452">
        <f t="shared" si="39"/>
        <v>0</v>
      </c>
      <c r="P39" s="446"/>
      <c r="Q39" s="446" t="e">
        <f>K39/G39</f>
        <v>#DIV/0!</v>
      </c>
      <c r="R39" s="434"/>
      <c r="S39" s="434"/>
      <c r="T39" s="434"/>
      <c r="U39" s="434"/>
      <c r="V39" s="434"/>
      <c r="W39" s="434" t="e">
        <f>V39/R39*100</f>
        <v>#DIV/0!</v>
      </c>
      <c r="X39" s="432">
        <f t="shared" si="43"/>
        <v>0</v>
      </c>
      <c r="Y39" s="434">
        <f t="shared" si="44"/>
        <v>0</v>
      </c>
      <c r="Z39" s="434">
        <f t="shared" si="45"/>
        <v>0</v>
      </c>
      <c r="AA39" s="446" t="e">
        <f>V39/G39</f>
        <v>#DIV/0!</v>
      </c>
      <c r="AB39" s="450" t="e">
        <f t="shared" si="47"/>
        <v>#DIV/0!</v>
      </c>
      <c r="AC39" s="448"/>
      <c r="AD39" s="434"/>
      <c r="AE39" s="440"/>
      <c r="AF39" s="442"/>
      <c r="AG39" s="440" t="e">
        <f>AF39/AC39</f>
        <v>#DIV/0!</v>
      </c>
      <c r="AH39" s="434"/>
      <c r="AI39" s="440" t="e">
        <f t="shared" si="48"/>
        <v>#DIV/0!</v>
      </c>
      <c r="AJ39" s="432">
        <f>AD39/AD$38*100</f>
        <v>0</v>
      </c>
      <c r="AK39" s="434">
        <f t="shared" si="49"/>
        <v>0</v>
      </c>
      <c r="AL39" s="434"/>
      <c r="AM39" s="434"/>
      <c r="AN39" s="434"/>
      <c r="AO39" s="446" t="e">
        <f t="shared" si="51"/>
        <v>#DIV/0!</v>
      </c>
      <c r="AP39" s="446"/>
      <c r="AQ39" s="446"/>
      <c r="AR39" s="444" t="e">
        <f t="shared" si="52"/>
        <v>#DIV/0!</v>
      </c>
      <c r="AS39" s="448"/>
      <c r="AT39" s="434"/>
      <c r="AU39" s="440"/>
      <c r="AV39" s="442"/>
      <c r="AW39" s="440" t="e">
        <f t="shared" si="59"/>
        <v>#DIV/0!</v>
      </c>
      <c r="AX39" s="434"/>
      <c r="AY39" s="440" t="e">
        <f t="shared" si="53"/>
        <v>#DIV/0!</v>
      </c>
      <c r="AZ39" s="432">
        <f>AT39/AT$38*100</f>
        <v>0</v>
      </c>
      <c r="BA39" s="434">
        <f t="shared" si="4"/>
        <v>0</v>
      </c>
      <c r="BB39" s="434"/>
      <c r="BC39" s="434"/>
      <c r="BD39" s="434"/>
      <c r="BE39" s="444" t="e">
        <f>AV39/AF39</f>
        <v>#DIV/0!</v>
      </c>
      <c r="BF39" s="438"/>
      <c r="BG39" s="434"/>
      <c r="BH39" s="440"/>
      <c r="BI39" s="442"/>
      <c r="BJ39" s="440" t="e">
        <f t="shared" si="62"/>
        <v>#DIV/0!</v>
      </c>
      <c r="BK39" s="434"/>
      <c r="BL39" s="430" t="e">
        <f t="shared" si="29"/>
        <v>#DIV/0!</v>
      </c>
      <c r="BM39" s="432">
        <f>BG39/BG$38*100</f>
        <v>0</v>
      </c>
      <c r="BN39" s="434">
        <f t="shared" si="8"/>
        <v>0</v>
      </c>
      <c r="BO39" s="436" t="e">
        <f>BI39/AF39</f>
        <v>#DIV/0!</v>
      </c>
      <c r="BP39" s="434">
        <f t="shared" si="10"/>
        <v>0</v>
      </c>
      <c r="BQ39" s="436" t="e">
        <f>BI39/AV39</f>
        <v>#DIV/0!</v>
      </c>
      <c r="BR39" s="428" t="e">
        <f t="shared" si="55"/>
        <v>#DIV/0!</v>
      </c>
    </row>
  </sheetData>
  <sheetProtection selectLockedCells="1" selectUnlockedCells="1"/>
  <mergeCells count="122"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P6:Q6"/>
    <mergeCell ref="R6:R7"/>
    <mergeCell ref="S6:V6"/>
    <mergeCell ref="W6:W7"/>
    <mergeCell ref="X6:X7"/>
    <mergeCell ref="Y6:Z6"/>
    <mergeCell ref="AA6:AB6"/>
    <mergeCell ref="AC6:AC7"/>
    <mergeCell ref="AD6:AJ6"/>
    <mergeCell ref="AK6:AN6"/>
    <mergeCell ref="AO6:AR6"/>
    <mergeCell ref="AS6:AS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BJ7:BJ8"/>
    <mergeCell ref="A27:A28"/>
    <mergeCell ref="F27:F28"/>
    <mergeCell ref="G27:G28"/>
    <mergeCell ref="M27:M28"/>
    <mergeCell ref="X27:X28"/>
    <mergeCell ref="AZ27:AZ28"/>
    <mergeCell ref="I6:I7"/>
    <mergeCell ref="J6:J7"/>
    <mergeCell ref="K6:K7"/>
    <mergeCell ref="BM27:BM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R38:BR39"/>
    <mergeCell ref="BL38:BL39"/>
    <mergeCell ref="BM38:BM39"/>
    <mergeCell ref="BN38:BN39"/>
    <mergeCell ref="BO38:BO39"/>
    <mergeCell ref="BP38:BP39"/>
    <mergeCell ref="BQ38:BQ39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7">
      <selection activeCell="BO35" sqref="BO35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710937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72"/>
      <c r="BO1" s="472"/>
      <c r="BP1" s="472"/>
      <c r="BQ1" s="472"/>
    </row>
    <row r="2" spans="1:70" ht="15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73" t="s">
        <v>2</v>
      </c>
      <c r="B5" s="475" t="s">
        <v>3</v>
      </c>
      <c r="C5" s="475"/>
      <c r="D5" s="475"/>
      <c r="E5" s="475"/>
      <c r="F5" s="475" t="s">
        <v>4</v>
      </c>
      <c r="G5" s="475"/>
      <c r="H5" s="475"/>
      <c r="I5" s="475"/>
      <c r="J5" s="475" t="s">
        <v>5</v>
      </c>
      <c r="K5" s="475"/>
      <c r="L5" s="475"/>
      <c r="M5" s="475"/>
      <c r="N5" s="475"/>
      <c r="O5" s="475"/>
      <c r="P5" s="475"/>
      <c r="Q5" s="475"/>
      <c r="R5" s="475" t="s">
        <v>6</v>
      </c>
      <c r="S5" s="475"/>
      <c r="T5" s="475"/>
      <c r="U5" s="475"/>
      <c r="V5" s="475"/>
      <c r="W5" s="475"/>
      <c r="X5" s="475"/>
      <c r="Y5" s="475"/>
      <c r="Z5" s="475"/>
      <c r="AA5" s="475"/>
      <c r="AB5" s="476"/>
      <c r="AC5" s="477" t="s">
        <v>8</v>
      </c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8"/>
      <c r="AS5" s="477" t="s">
        <v>9</v>
      </c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8"/>
      <c r="BF5" s="479" t="s">
        <v>97</v>
      </c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8"/>
    </row>
    <row r="6" spans="1:70" ht="50.25" customHeight="1">
      <c r="A6" s="474"/>
      <c r="B6" s="459" t="s">
        <v>10</v>
      </c>
      <c r="C6" s="459" t="s">
        <v>11</v>
      </c>
      <c r="D6" s="459" t="s">
        <v>12</v>
      </c>
      <c r="E6" s="459" t="s">
        <v>13</v>
      </c>
      <c r="F6" s="459" t="s">
        <v>10</v>
      </c>
      <c r="G6" s="459" t="s">
        <v>11</v>
      </c>
      <c r="H6" s="459" t="s">
        <v>12</v>
      </c>
      <c r="I6" s="459" t="s">
        <v>13</v>
      </c>
      <c r="J6" s="459" t="s">
        <v>10</v>
      </c>
      <c r="K6" s="459" t="s">
        <v>11</v>
      </c>
      <c r="L6" s="459" t="s">
        <v>12</v>
      </c>
      <c r="M6" s="459" t="s">
        <v>13</v>
      </c>
      <c r="N6" s="464" t="s">
        <v>14</v>
      </c>
      <c r="O6" s="464"/>
      <c r="P6" s="468" t="s">
        <v>15</v>
      </c>
      <c r="Q6" s="468"/>
      <c r="R6" s="459" t="s">
        <v>16</v>
      </c>
      <c r="S6" s="464" t="s">
        <v>11</v>
      </c>
      <c r="T6" s="464"/>
      <c r="U6" s="464"/>
      <c r="V6" s="464"/>
      <c r="W6" s="459" t="s">
        <v>12</v>
      </c>
      <c r="X6" s="459" t="s">
        <v>13</v>
      </c>
      <c r="Y6" s="464" t="s">
        <v>14</v>
      </c>
      <c r="Z6" s="464"/>
      <c r="AA6" s="468" t="s">
        <v>15</v>
      </c>
      <c r="AB6" s="469"/>
      <c r="AC6" s="470" t="s">
        <v>17</v>
      </c>
      <c r="AD6" s="464" t="s">
        <v>11</v>
      </c>
      <c r="AE6" s="464"/>
      <c r="AF6" s="464"/>
      <c r="AG6" s="464"/>
      <c r="AH6" s="464"/>
      <c r="AI6" s="464"/>
      <c r="AJ6" s="464"/>
      <c r="AK6" s="465" t="s">
        <v>14</v>
      </c>
      <c r="AL6" s="465"/>
      <c r="AM6" s="465"/>
      <c r="AN6" s="465"/>
      <c r="AO6" s="464" t="s">
        <v>18</v>
      </c>
      <c r="AP6" s="464"/>
      <c r="AQ6" s="464"/>
      <c r="AR6" s="471"/>
      <c r="AS6" s="470" t="s">
        <v>17</v>
      </c>
      <c r="AT6" s="464" t="s">
        <v>11</v>
      </c>
      <c r="AU6" s="464"/>
      <c r="AV6" s="464"/>
      <c r="AW6" s="464"/>
      <c r="AX6" s="464"/>
      <c r="AY6" s="464"/>
      <c r="AZ6" s="464"/>
      <c r="BA6" s="465" t="s">
        <v>14</v>
      </c>
      <c r="BB6" s="465"/>
      <c r="BC6" s="465"/>
      <c r="BD6" s="465"/>
      <c r="BE6" s="335" t="s">
        <v>18</v>
      </c>
      <c r="BF6" s="466" t="s">
        <v>17</v>
      </c>
      <c r="BG6" s="464" t="s">
        <v>11</v>
      </c>
      <c r="BH6" s="464"/>
      <c r="BI6" s="464"/>
      <c r="BJ6" s="464"/>
      <c r="BK6" s="464"/>
      <c r="BL6" s="464"/>
      <c r="BM6" s="464"/>
      <c r="BN6" s="467" t="s">
        <v>19</v>
      </c>
      <c r="BO6" s="467"/>
      <c r="BP6" s="467"/>
      <c r="BQ6" s="467"/>
      <c r="BR6" s="351" t="s">
        <v>18</v>
      </c>
    </row>
    <row r="7" spans="1:70" ht="56.25" customHeight="1">
      <c r="A7" s="474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289" t="s">
        <v>20</v>
      </c>
      <c r="O7" s="289" t="s">
        <v>21</v>
      </c>
      <c r="P7" s="289" t="s">
        <v>22</v>
      </c>
      <c r="Q7" s="289" t="s">
        <v>23</v>
      </c>
      <c r="R7" s="459"/>
      <c r="S7" s="290" t="s">
        <v>24</v>
      </c>
      <c r="T7" s="289" t="s">
        <v>25</v>
      </c>
      <c r="U7" s="289" t="s">
        <v>26</v>
      </c>
      <c r="V7" s="291" t="s">
        <v>27</v>
      </c>
      <c r="W7" s="459"/>
      <c r="X7" s="459"/>
      <c r="Y7" s="289" t="s">
        <v>28</v>
      </c>
      <c r="Z7" s="289" t="s">
        <v>29</v>
      </c>
      <c r="AA7" s="289" t="s">
        <v>30</v>
      </c>
      <c r="AB7" s="341" t="s">
        <v>31</v>
      </c>
      <c r="AC7" s="470"/>
      <c r="AD7" s="290" t="s">
        <v>25</v>
      </c>
      <c r="AE7" s="459" t="s">
        <v>12</v>
      </c>
      <c r="AF7" s="292" t="s">
        <v>26</v>
      </c>
      <c r="AG7" s="459" t="s">
        <v>12</v>
      </c>
      <c r="AH7" s="291" t="s">
        <v>27</v>
      </c>
      <c r="AI7" s="289" t="s">
        <v>32</v>
      </c>
      <c r="AJ7" s="293" t="s">
        <v>33</v>
      </c>
      <c r="AK7" s="294" t="s">
        <v>34</v>
      </c>
      <c r="AL7" s="294" t="s">
        <v>35</v>
      </c>
      <c r="AM7" s="294" t="s">
        <v>36</v>
      </c>
      <c r="AN7" s="294" t="s">
        <v>37</v>
      </c>
      <c r="AO7" s="289" t="s">
        <v>38</v>
      </c>
      <c r="AP7" s="289"/>
      <c r="AQ7" s="289"/>
      <c r="AR7" s="336" t="s">
        <v>31</v>
      </c>
      <c r="AS7" s="470"/>
      <c r="AT7" s="290" t="s">
        <v>25</v>
      </c>
      <c r="AU7" s="459" t="s">
        <v>12</v>
      </c>
      <c r="AV7" s="292" t="s">
        <v>26</v>
      </c>
      <c r="AW7" s="459" t="s">
        <v>12</v>
      </c>
      <c r="AX7" s="291" t="s">
        <v>27</v>
      </c>
      <c r="AY7" s="289" t="s">
        <v>32</v>
      </c>
      <c r="AZ7" s="293" t="s">
        <v>33</v>
      </c>
      <c r="BA7" s="294" t="s">
        <v>98</v>
      </c>
      <c r="BB7" s="294" t="s">
        <v>35</v>
      </c>
      <c r="BC7" s="294" t="s">
        <v>36</v>
      </c>
      <c r="BD7" s="294" t="s">
        <v>37</v>
      </c>
      <c r="BE7" s="336" t="s">
        <v>99</v>
      </c>
      <c r="BF7" s="466"/>
      <c r="BG7" s="290" t="s">
        <v>25</v>
      </c>
      <c r="BH7" s="459" t="s">
        <v>12</v>
      </c>
      <c r="BI7" s="292" t="s">
        <v>26</v>
      </c>
      <c r="BJ7" s="459" t="s">
        <v>12</v>
      </c>
      <c r="BK7" s="291" t="s">
        <v>27</v>
      </c>
      <c r="BL7" s="289" t="s">
        <v>32</v>
      </c>
      <c r="BM7" s="293" t="s">
        <v>33</v>
      </c>
      <c r="BN7" s="294" t="s">
        <v>43</v>
      </c>
      <c r="BO7" s="294" t="s">
        <v>100</v>
      </c>
      <c r="BP7" s="295" t="s">
        <v>101</v>
      </c>
      <c r="BQ7" s="295" t="s">
        <v>102</v>
      </c>
      <c r="BR7" s="336" t="s">
        <v>45</v>
      </c>
    </row>
    <row r="8" spans="1:70" ht="13.5" customHeight="1" hidden="1">
      <c r="A8" s="34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  <c r="Q8" s="297"/>
      <c r="R8" s="296"/>
      <c r="S8" s="298"/>
      <c r="T8" s="296"/>
      <c r="U8" s="296"/>
      <c r="V8" s="296"/>
      <c r="W8" s="296"/>
      <c r="X8" s="296"/>
      <c r="Y8" s="296"/>
      <c r="Z8" s="296"/>
      <c r="AA8" s="297"/>
      <c r="AB8" s="342"/>
      <c r="AC8" s="346"/>
      <c r="AD8" s="298"/>
      <c r="AE8" s="459"/>
      <c r="AF8" s="299"/>
      <c r="AG8" s="459"/>
      <c r="AH8" s="296"/>
      <c r="AI8" s="296"/>
      <c r="AJ8" s="296"/>
      <c r="AK8" s="300"/>
      <c r="AL8" s="300"/>
      <c r="AM8" s="300"/>
      <c r="AN8" s="300"/>
      <c r="AO8" s="297"/>
      <c r="AP8" s="297"/>
      <c r="AQ8" s="297"/>
      <c r="AR8" s="337"/>
      <c r="AS8" s="346"/>
      <c r="AT8" s="298"/>
      <c r="AU8" s="459"/>
      <c r="AV8" s="299"/>
      <c r="AW8" s="459"/>
      <c r="AX8" s="296"/>
      <c r="AY8" s="296"/>
      <c r="AZ8" s="296"/>
      <c r="BA8" s="300"/>
      <c r="BB8" s="300"/>
      <c r="BC8" s="300"/>
      <c r="BD8" s="300"/>
      <c r="BE8" s="337"/>
      <c r="BF8" s="331"/>
      <c r="BG8" s="298"/>
      <c r="BH8" s="459"/>
      <c r="BI8" s="299"/>
      <c r="BJ8" s="459"/>
      <c r="BK8" s="296"/>
      <c r="BL8" s="296"/>
      <c r="BM8" s="296"/>
      <c r="BN8" s="300"/>
      <c r="BO8" s="300"/>
      <c r="BP8" s="301"/>
      <c r="BQ8" s="301"/>
      <c r="BR8" s="337"/>
    </row>
    <row r="9" spans="1:70" ht="3" customHeight="1" hidden="1">
      <c r="A9" s="34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  <c r="Q9" s="297"/>
      <c r="R9" s="296"/>
      <c r="S9" s="298"/>
      <c r="T9" s="296"/>
      <c r="U9" s="296"/>
      <c r="V9" s="296"/>
      <c r="W9" s="296"/>
      <c r="X9" s="296"/>
      <c r="Y9" s="296"/>
      <c r="Z9" s="296"/>
      <c r="AA9" s="297"/>
      <c r="AB9" s="342"/>
      <c r="AC9" s="346"/>
      <c r="AD9" s="298"/>
      <c r="AE9" s="296"/>
      <c r="AF9" s="299"/>
      <c r="AG9" s="296"/>
      <c r="AH9" s="296"/>
      <c r="AI9" s="296"/>
      <c r="AJ9" s="296"/>
      <c r="AK9" s="300"/>
      <c r="AL9" s="300"/>
      <c r="AM9" s="300"/>
      <c r="AN9" s="300"/>
      <c r="AO9" s="297"/>
      <c r="AP9" s="297"/>
      <c r="AQ9" s="297"/>
      <c r="AR9" s="337"/>
      <c r="AS9" s="346"/>
      <c r="AT9" s="298"/>
      <c r="AU9" s="296"/>
      <c r="AV9" s="299"/>
      <c r="AW9" s="296"/>
      <c r="AX9" s="296"/>
      <c r="AY9" s="296"/>
      <c r="AZ9" s="296"/>
      <c r="BA9" s="300"/>
      <c r="BB9" s="300"/>
      <c r="BC9" s="300"/>
      <c r="BD9" s="300"/>
      <c r="BE9" s="337"/>
      <c r="BF9" s="331"/>
      <c r="BG9" s="298"/>
      <c r="BH9" s="296"/>
      <c r="BI9" s="299"/>
      <c r="BJ9" s="296"/>
      <c r="BK9" s="296"/>
      <c r="BL9" s="296"/>
      <c r="BM9" s="296"/>
      <c r="BN9" s="300"/>
      <c r="BO9" s="300"/>
      <c r="BP9" s="301"/>
      <c r="BQ9" s="301"/>
      <c r="BR9" s="337"/>
    </row>
    <row r="10" spans="1:70" ht="13.5" customHeight="1" hidden="1">
      <c r="A10" s="34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7"/>
      <c r="Q10" s="297"/>
      <c r="R10" s="296"/>
      <c r="S10" s="298"/>
      <c r="T10" s="296"/>
      <c r="U10" s="296"/>
      <c r="V10" s="296"/>
      <c r="W10" s="296"/>
      <c r="X10" s="296"/>
      <c r="Y10" s="296"/>
      <c r="Z10" s="296"/>
      <c r="AA10" s="297"/>
      <c r="AB10" s="342"/>
      <c r="AC10" s="346"/>
      <c r="AD10" s="298"/>
      <c r="AE10" s="296"/>
      <c r="AF10" s="299"/>
      <c r="AG10" s="296"/>
      <c r="AH10" s="296"/>
      <c r="AI10" s="296"/>
      <c r="AJ10" s="296"/>
      <c r="AK10" s="300"/>
      <c r="AL10" s="300"/>
      <c r="AM10" s="300"/>
      <c r="AN10" s="300"/>
      <c r="AO10" s="297"/>
      <c r="AP10" s="297"/>
      <c r="AQ10" s="297"/>
      <c r="AR10" s="337"/>
      <c r="AS10" s="346"/>
      <c r="AT10" s="298"/>
      <c r="AU10" s="296"/>
      <c r="AV10" s="299"/>
      <c r="AW10" s="296"/>
      <c r="AX10" s="296"/>
      <c r="AY10" s="296"/>
      <c r="AZ10" s="296"/>
      <c r="BA10" s="300"/>
      <c r="BB10" s="300"/>
      <c r="BC10" s="300"/>
      <c r="BD10" s="300"/>
      <c r="BE10" s="337"/>
      <c r="BF10" s="331"/>
      <c r="BG10" s="298"/>
      <c r="BH10" s="296"/>
      <c r="BI10" s="299"/>
      <c r="BJ10" s="296"/>
      <c r="BK10" s="296"/>
      <c r="BL10" s="296"/>
      <c r="BM10" s="296"/>
      <c r="BN10" s="300"/>
      <c r="BO10" s="300"/>
      <c r="BP10" s="301"/>
      <c r="BQ10" s="301"/>
      <c r="BR10" s="337"/>
    </row>
    <row r="11" spans="1:70" ht="12.75">
      <c r="A11" s="347">
        <v>1</v>
      </c>
      <c r="B11" s="302">
        <v>2</v>
      </c>
      <c r="C11" s="302">
        <v>3</v>
      </c>
      <c r="D11" s="302">
        <v>4</v>
      </c>
      <c r="E11" s="302">
        <v>5</v>
      </c>
      <c r="F11" s="302">
        <v>6</v>
      </c>
      <c r="G11" s="302">
        <v>7</v>
      </c>
      <c r="H11" s="302">
        <v>8</v>
      </c>
      <c r="I11" s="302">
        <v>9</v>
      </c>
      <c r="J11" s="302">
        <v>10</v>
      </c>
      <c r="K11" s="302">
        <v>11</v>
      </c>
      <c r="L11" s="302">
        <v>12</v>
      </c>
      <c r="M11" s="302">
        <v>13</v>
      </c>
      <c r="N11" s="302">
        <v>14</v>
      </c>
      <c r="O11" s="302">
        <v>15</v>
      </c>
      <c r="P11" s="302">
        <v>16</v>
      </c>
      <c r="Q11" s="302">
        <v>17</v>
      </c>
      <c r="R11" s="302">
        <v>2</v>
      </c>
      <c r="S11" s="303">
        <v>3</v>
      </c>
      <c r="T11" s="302">
        <v>20</v>
      </c>
      <c r="U11" s="302">
        <v>21</v>
      </c>
      <c r="V11" s="302">
        <v>4</v>
      </c>
      <c r="W11" s="302">
        <v>5</v>
      </c>
      <c r="X11" s="302">
        <v>6</v>
      </c>
      <c r="Y11" s="302">
        <v>25</v>
      </c>
      <c r="Z11" s="302">
        <v>26</v>
      </c>
      <c r="AA11" s="302">
        <v>27</v>
      </c>
      <c r="AB11" s="343">
        <v>28</v>
      </c>
      <c r="AC11" s="347">
        <v>2</v>
      </c>
      <c r="AD11" s="303">
        <v>3</v>
      </c>
      <c r="AE11" s="302">
        <v>31</v>
      </c>
      <c r="AF11" s="304">
        <v>3</v>
      </c>
      <c r="AG11" s="302">
        <v>4</v>
      </c>
      <c r="AH11" s="302">
        <v>35</v>
      </c>
      <c r="AI11" s="302">
        <v>4</v>
      </c>
      <c r="AJ11" s="302">
        <v>5</v>
      </c>
      <c r="AK11" s="305">
        <v>11</v>
      </c>
      <c r="AL11" s="305">
        <v>39</v>
      </c>
      <c r="AM11" s="305">
        <v>40</v>
      </c>
      <c r="AN11" s="305">
        <v>41</v>
      </c>
      <c r="AO11" s="302">
        <v>12</v>
      </c>
      <c r="AP11" s="302">
        <v>43</v>
      </c>
      <c r="AQ11" s="302">
        <v>44</v>
      </c>
      <c r="AR11" s="338">
        <v>45</v>
      </c>
      <c r="AS11" s="347">
        <v>6</v>
      </c>
      <c r="AT11" s="303">
        <v>7</v>
      </c>
      <c r="AU11" s="302">
        <v>31</v>
      </c>
      <c r="AV11" s="304">
        <v>7</v>
      </c>
      <c r="AW11" s="302">
        <v>8</v>
      </c>
      <c r="AX11" s="302">
        <v>35</v>
      </c>
      <c r="AY11" s="302">
        <v>8</v>
      </c>
      <c r="AZ11" s="302">
        <v>9</v>
      </c>
      <c r="BA11" s="305">
        <v>10</v>
      </c>
      <c r="BB11" s="305">
        <v>39</v>
      </c>
      <c r="BC11" s="305">
        <v>40</v>
      </c>
      <c r="BD11" s="305">
        <v>41</v>
      </c>
      <c r="BE11" s="338">
        <v>11</v>
      </c>
      <c r="BF11" s="332">
        <v>12</v>
      </c>
      <c r="BG11" s="303">
        <v>13</v>
      </c>
      <c r="BH11" s="302">
        <v>14</v>
      </c>
      <c r="BI11" s="304">
        <v>13</v>
      </c>
      <c r="BJ11" s="302">
        <v>14</v>
      </c>
      <c r="BK11" s="302">
        <v>35</v>
      </c>
      <c r="BL11" s="302">
        <v>15</v>
      </c>
      <c r="BM11" s="302">
        <v>15</v>
      </c>
      <c r="BN11" s="305">
        <v>16</v>
      </c>
      <c r="BO11" s="305">
        <v>17</v>
      </c>
      <c r="BP11" s="306">
        <v>18</v>
      </c>
      <c r="BQ11" s="306">
        <v>19</v>
      </c>
      <c r="BR11" s="338">
        <v>18</v>
      </c>
    </row>
    <row r="12" spans="1:70" ht="21" customHeight="1">
      <c r="A12" s="401" t="s">
        <v>46</v>
      </c>
      <c r="B12" s="307">
        <f>B13+B15+B18</f>
        <v>74884</v>
      </c>
      <c r="C12" s="307">
        <f>C13+C15+C18</f>
        <v>75835</v>
      </c>
      <c r="D12" s="307">
        <f>C12/B12*100</f>
        <v>101.26996421131349</v>
      </c>
      <c r="E12" s="308">
        <f>C12/C$38*100</f>
        <v>22.65516705702404</v>
      </c>
      <c r="F12" s="307">
        <f>F13+F15+F18</f>
        <v>65662</v>
      </c>
      <c r="G12" s="307">
        <f>G13+G15+G18</f>
        <v>64664</v>
      </c>
      <c r="H12" s="307">
        <f>G12/F12*100</f>
        <v>98.48009503213426</v>
      </c>
      <c r="I12" s="308">
        <f>G12/G$38*100</f>
        <v>19.134417924757212</v>
      </c>
      <c r="J12" s="307">
        <f>J13+J15+J18</f>
        <v>77476</v>
      </c>
      <c r="K12" s="307">
        <f>K13+K15+K18</f>
        <v>69865.68937000001</v>
      </c>
      <c r="L12" s="307">
        <f>K12/J12*100</f>
        <v>90.17720244979091</v>
      </c>
      <c r="M12" s="309">
        <f>K12/K$38*100</f>
        <v>19.19756668645333</v>
      </c>
      <c r="N12" s="310">
        <f>K12-C12</f>
        <v>-5969.310629999993</v>
      </c>
      <c r="O12" s="310">
        <f>K12-G12</f>
        <v>5201.689370000007</v>
      </c>
      <c r="P12" s="311">
        <f>K12/C12</f>
        <v>0.9212855458561351</v>
      </c>
      <c r="Q12" s="311">
        <f>K12/G12</f>
        <v>1.0804418126005197</v>
      </c>
      <c r="R12" s="307">
        <f>R13+R15+R18</f>
        <v>83610.5</v>
      </c>
      <c r="S12" s="307">
        <f>S13+S15+S18</f>
        <v>17368.0494</v>
      </c>
      <c r="T12" s="307">
        <f>T13+T15+T18</f>
        <v>39633.49547</v>
      </c>
      <c r="U12" s="307">
        <f>U13+U15+U18</f>
        <v>57871.44086</v>
      </c>
      <c r="V12" s="307">
        <f>V13+V15+V18</f>
        <v>78989.04999999999</v>
      </c>
      <c r="W12" s="307">
        <f>V12/R12*100</f>
        <v>94.47264398610221</v>
      </c>
      <c r="X12" s="309">
        <f>V12/V$38*100</f>
        <v>25.693189876714186</v>
      </c>
      <c r="Y12" s="307">
        <f>V12-G12</f>
        <v>14325.049999999988</v>
      </c>
      <c r="Z12" s="307">
        <f>V12-K12</f>
        <v>9123.360629999981</v>
      </c>
      <c r="AA12" s="311">
        <f>V12/G12</f>
        <v>1.2215305270320425</v>
      </c>
      <c r="AB12" s="344">
        <f>V12/K12</f>
        <v>1.1305842783813926</v>
      </c>
      <c r="AC12" s="348">
        <f>AC13+AC14+AC15+AC16+AC17+AC18</f>
        <v>23397</v>
      </c>
      <c r="AD12" s="307">
        <f>AD13+AD15+AD18</f>
        <v>31992.920579999998</v>
      </c>
      <c r="AE12" s="312">
        <f>AD12/AC12</f>
        <v>1.3673941351455314</v>
      </c>
      <c r="AF12" s="313">
        <f>AF13+AF14+AF15+AF16+AF17+AF18</f>
        <v>16110.5</v>
      </c>
      <c r="AG12" s="312">
        <f aca="true" t="shared" si="0" ref="AG12:AG26">AF12/AC12</f>
        <v>0.6885711843398726</v>
      </c>
      <c r="AH12" s="307">
        <f>AH13+AH15+AH18</f>
        <v>0</v>
      </c>
      <c r="AI12" s="312">
        <f>AD12/AC12</f>
        <v>1.3673941351455314</v>
      </c>
      <c r="AJ12" s="309">
        <f aca="true" t="shared" si="1" ref="AJ12:AJ38">AF12/AF$38*100</f>
        <v>20.039555436695753</v>
      </c>
      <c r="AK12" s="307">
        <f>AD12-S12</f>
        <v>14624.871179999998</v>
      </c>
      <c r="AL12" s="307">
        <f>AK12-T12</f>
        <v>-25008.624290000003</v>
      </c>
      <c r="AM12" s="307"/>
      <c r="AN12" s="307"/>
      <c r="AO12" s="311">
        <f>AD12/S12</f>
        <v>1.8420560561049533</v>
      </c>
      <c r="AP12" s="311"/>
      <c r="AQ12" s="311"/>
      <c r="AR12" s="339">
        <f>AH12/V12</f>
        <v>0</v>
      </c>
      <c r="AS12" s="348">
        <f>AS13+AS14+AS15+AS16+AS17+AS18</f>
        <v>21820</v>
      </c>
      <c r="AT12" s="307">
        <f>AT13+AT15+AT18</f>
        <v>38551.64154</v>
      </c>
      <c r="AU12" s="312">
        <f>AT12/AS12</f>
        <v>1.766803003666361</v>
      </c>
      <c r="AV12" s="313">
        <f>AV13+AV14+AV15+AV16+AV17+AV18</f>
        <v>14626</v>
      </c>
      <c r="AW12" s="312">
        <f aca="true" t="shared" si="2" ref="AW12:AW26">AV12/AS12</f>
        <v>0.6703024747937671</v>
      </c>
      <c r="AX12" s="307">
        <f>AX13+AX15+AX18</f>
        <v>0</v>
      </c>
      <c r="AY12" s="312">
        <f>AT12/AS12</f>
        <v>1.766803003666361</v>
      </c>
      <c r="AZ12" s="309">
        <f aca="true" t="shared" si="3" ref="AZ12:AZ38">AV12/AV$38*100</f>
        <v>39.04431393486386</v>
      </c>
      <c r="BA12" s="307">
        <f aca="true" t="shared" si="4" ref="BA12:BA39">AV12-AF12</f>
        <v>-1484.5</v>
      </c>
      <c r="BB12" s="307">
        <f>BA12-AJ12</f>
        <v>-1504.5395554366958</v>
      </c>
      <c r="BC12" s="307"/>
      <c r="BD12" s="307"/>
      <c r="BE12" s="339">
        <f aca="true" t="shared" si="5" ref="BE12:BE25">AV12/AF12</f>
        <v>0.9078551255392446</v>
      </c>
      <c r="BF12" s="333">
        <f>BF13+BF14+BF15+BF16+BF17+BF18</f>
        <v>23790.81887</v>
      </c>
      <c r="BG12" s="307">
        <f>BG13+BG15+BG18</f>
        <v>1025.44437</v>
      </c>
      <c r="BH12" s="312">
        <f>BG12/BF12</f>
        <v>0.04310252520534616</v>
      </c>
      <c r="BI12" s="313">
        <f>BI13+BI14+BI15+BI16+BI17+BI18</f>
        <v>12733.68753</v>
      </c>
      <c r="BJ12" s="312">
        <f aca="true" t="shared" si="6" ref="BJ12:BJ25">BI12/BF12</f>
        <v>0.5352353611525772</v>
      </c>
      <c r="BK12" s="307">
        <f>BK13+BK15+BK18</f>
        <v>0</v>
      </c>
      <c r="BL12" s="314">
        <f>BG12/BF12</f>
        <v>0.04310252520534616</v>
      </c>
      <c r="BM12" s="309">
        <f aca="true" t="shared" si="7" ref="BM12:BM38">BI12/BI$38*100</f>
        <v>34.95051885815215</v>
      </c>
      <c r="BN12" s="307">
        <f aca="true" t="shared" si="8" ref="BN12:BN39">BI12-AF12</f>
        <v>-3376.8124700000008</v>
      </c>
      <c r="BO12" s="315">
        <f aca="true" t="shared" si="9" ref="BO12:BO27">BI12/AF12</f>
        <v>0.7903967927748983</v>
      </c>
      <c r="BP12" s="307">
        <f aca="true" t="shared" si="10" ref="BP12:BP39">BI12-AV12</f>
        <v>-1892.3124700000008</v>
      </c>
      <c r="BQ12" s="316">
        <f aca="true" t="shared" si="11" ref="BQ12:BQ26">BI12/AV12</f>
        <v>0.8706199596608778</v>
      </c>
      <c r="BR12" s="402" t="e">
        <f>BG12/AQ12</f>
        <v>#DIV/0!</v>
      </c>
    </row>
    <row r="13" spans="1:70" ht="22.5" customHeight="1">
      <c r="A13" s="403" t="s">
        <v>47</v>
      </c>
      <c r="B13" s="317">
        <v>62980</v>
      </c>
      <c r="C13" s="317">
        <v>64012</v>
      </c>
      <c r="D13" s="317">
        <f>C13/B13*100</f>
        <v>101.63861543347095</v>
      </c>
      <c r="E13" s="318">
        <f>C13/C$38*100</f>
        <v>19.123129869509107</v>
      </c>
      <c r="F13" s="317">
        <v>53155</v>
      </c>
      <c r="G13" s="317">
        <v>52188</v>
      </c>
      <c r="H13" s="317">
        <f>G13/F13*100</f>
        <v>98.180792023328</v>
      </c>
      <c r="I13" s="318">
        <f>G13/G$38*100</f>
        <v>15.442703863930923</v>
      </c>
      <c r="J13" s="317">
        <v>63779</v>
      </c>
      <c r="K13" s="317">
        <v>56128.11841</v>
      </c>
      <c r="L13" s="317">
        <f>K13/J13*100</f>
        <v>88.00407408394612</v>
      </c>
      <c r="M13" s="319">
        <f>K13/K$38*100</f>
        <v>15.422781996105336</v>
      </c>
      <c r="N13" s="320">
        <f>K13-C13</f>
        <v>-7883.881589999997</v>
      </c>
      <c r="O13" s="320">
        <f>K13-G13</f>
        <v>3940.1184100000028</v>
      </c>
      <c r="P13" s="321">
        <f>K13/C13</f>
        <v>0.8768374431356621</v>
      </c>
      <c r="Q13" s="321">
        <f>K13/G13</f>
        <v>1.0754985515827393</v>
      </c>
      <c r="R13" s="317">
        <v>71642</v>
      </c>
      <c r="S13" s="322">
        <v>14610.95934</v>
      </c>
      <c r="T13" s="317">
        <v>33791.6434</v>
      </c>
      <c r="U13" s="317">
        <v>49003.67068</v>
      </c>
      <c r="V13" s="317">
        <v>67090.54</v>
      </c>
      <c r="W13" s="317">
        <f>V13/R13*100</f>
        <v>93.64693894642807</v>
      </c>
      <c r="X13" s="319">
        <f>V13/V$38*100</f>
        <v>21.822898023856318</v>
      </c>
      <c r="Y13" s="317">
        <f>V13-G13</f>
        <v>14902.539999999994</v>
      </c>
      <c r="Z13" s="317">
        <f>V13-K13</f>
        <v>10962.42158999999</v>
      </c>
      <c r="AA13" s="321">
        <f>V13/G13</f>
        <v>1.28555491683912</v>
      </c>
      <c r="AB13" s="345">
        <f>V13/K13</f>
        <v>1.1953106909788531</v>
      </c>
      <c r="AC13" s="349">
        <v>13265</v>
      </c>
      <c r="AD13" s="322">
        <v>27056</v>
      </c>
      <c r="AE13" s="323">
        <f>AD13/AC13</f>
        <v>2.0396532227666793</v>
      </c>
      <c r="AF13" s="324">
        <v>10068</v>
      </c>
      <c r="AG13" s="323">
        <f t="shared" si="0"/>
        <v>0.7589898228420656</v>
      </c>
      <c r="AH13" s="317"/>
      <c r="AI13" s="323">
        <f>AD13/AC13</f>
        <v>2.0396532227666793</v>
      </c>
      <c r="AJ13" s="325">
        <f t="shared" si="1"/>
        <v>12.523400523674177</v>
      </c>
      <c r="AK13" s="326">
        <f>AD13-S13</f>
        <v>12445.04066</v>
      </c>
      <c r="AL13" s="326">
        <f>AK13-T13</f>
        <v>-21346.602740000002</v>
      </c>
      <c r="AM13" s="326"/>
      <c r="AN13" s="326"/>
      <c r="AO13" s="321">
        <f>AD13/S13</f>
        <v>1.851760679802152</v>
      </c>
      <c r="AP13" s="321"/>
      <c r="AQ13" s="321"/>
      <c r="AR13" s="340">
        <f>AH13/V13</f>
        <v>0</v>
      </c>
      <c r="AS13" s="349">
        <v>12390</v>
      </c>
      <c r="AT13" s="322">
        <v>33292.64902</v>
      </c>
      <c r="AU13" s="323">
        <f>AT13/AS13</f>
        <v>2.6870580322841</v>
      </c>
      <c r="AV13" s="324">
        <v>9373</v>
      </c>
      <c r="AW13" s="323">
        <f t="shared" si="2"/>
        <v>0.7564971751412429</v>
      </c>
      <c r="AX13" s="317"/>
      <c r="AY13" s="323">
        <f>AT13/AS13</f>
        <v>2.6870580322841</v>
      </c>
      <c r="AZ13" s="319">
        <f t="shared" si="3"/>
        <v>25.021356113187398</v>
      </c>
      <c r="BA13" s="326">
        <f t="shared" si="4"/>
        <v>-695</v>
      </c>
      <c r="BB13" s="326">
        <f>BA13-AJ13</f>
        <v>-707.5234005236741</v>
      </c>
      <c r="BC13" s="326"/>
      <c r="BD13" s="326"/>
      <c r="BE13" s="340">
        <f t="shared" si="5"/>
        <v>0.930969408025427</v>
      </c>
      <c r="BF13" s="334">
        <v>14654</v>
      </c>
      <c r="BG13" s="322"/>
      <c r="BH13" s="323"/>
      <c r="BI13" s="324">
        <v>9671.85146</v>
      </c>
      <c r="BJ13" s="323">
        <f t="shared" si="6"/>
        <v>0.6600144301897093</v>
      </c>
      <c r="BK13" s="317"/>
      <c r="BL13" s="327">
        <f>BG13/BF13</f>
        <v>0</v>
      </c>
      <c r="BM13" s="319">
        <f t="shared" si="7"/>
        <v>26.54660922451397</v>
      </c>
      <c r="BN13" s="326">
        <f t="shared" si="8"/>
        <v>-396.14854000000014</v>
      </c>
      <c r="BO13" s="328">
        <f t="shared" si="9"/>
        <v>0.9606527075883988</v>
      </c>
      <c r="BP13" s="329">
        <f t="shared" si="10"/>
        <v>298.85145999999986</v>
      </c>
      <c r="BQ13" s="330">
        <f t="shared" si="11"/>
        <v>1.0318842910487571</v>
      </c>
      <c r="BR13" s="340" t="e">
        <f>BG13/AQ13</f>
        <v>#DIV/0!</v>
      </c>
    </row>
    <row r="14" spans="1:70" ht="22.5" customHeight="1">
      <c r="A14" s="403" t="s">
        <v>48</v>
      </c>
      <c r="B14" s="317"/>
      <c r="C14" s="317"/>
      <c r="D14" s="317"/>
      <c r="E14" s="318"/>
      <c r="F14" s="317"/>
      <c r="G14" s="317"/>
      <c r="H14" s="317"/>
      <c r="I14" s="318"/>
      <c r="J14" s="317"/>
      <c r="K14" s="317"/>
      <c r="L14" s="317"/>
      <c r="M14" s="319"/>
      <c r="N14" s="320"/>
      <c r="O14" s="320"/>
      <c r="P14" s="321"/>
      <c r="Q14" s="321"/>
      <c r="R14" s="317"/>
      <c r="S14" s="322"/>
      <c r="T14" s="317"/>
      <c r="U14" s="317"/>
      <c r="V14" s="317"/>
      <c r="W14" s="317"/>
      <c r="X14" s="319"/>
      <c r="Y14" s="317"/>
      <c r="Z14" s="317"/>
      <c r="AA14" s="321"/>
      <c r="AB14" s="345"/>
      <c r="AC14" s="349">
        <v>2570</v>
      </c>
      <c r="AD14" s="322"/>
      <c r="AE14" s="323"/>
      <c r="AF14" s="324">
        <v>2021</v>
      </c>
      <c r="AG14" s="323">
        <f t="shared" si="0"/>
        <v>0.7863813229571984</v>
      </c>
      <c r="AH14" s="317"/>
      <c r="AI14" s="323"/>
      <c r="AJ14" s="325">
        <f t="shared" si="1"/>
        <v>2.5138848289973694</v>
      </c>
      <c r="AK14" s="326"/>
      <c r="AL14" s="326"/>
      <c r="AM14" s="326"/>
      <c r="AN14" s="326"/>
      <c r="AO14" s="321"/>
      <c r="AP14" s="321"/>
      <c r="AQ14" s="321"/>
      <c r="AR14" s="340"/>
      <c r="AS14" s="349">
        <v>2606</v>
      </c>
      <c r="AT14" s="322"/>
      <c r="AU14" s="323"/>
      <c r="AV14" s="324">
        <v>2159</v>
      </c>
      <c r="AW14" s="323">
        <f t="shared" si="2"/>
        <v>0.828472755180353</v>
      </c>
      <c r="AX14" s="317"/>
      <c r="AY14" s="323"/>
      <c r="AZ14" s="319">
        <f t="shared" si="3"/>
        <v>5.763481046449546</v>
      </c>
      <c r="BA14" s="326">
        <f t="shared" si="4"/>
        <v>138</v>
      </c>
      <c r="BB14" s="326"/>
      <c r="BC14" s="326"/>
      <c r="BD14" s="326"/>
      <c r="BE14" s="340">
        <f t="shared" si="5"/>
        <v>1.0682830282038596</v>
      </c>
      <c r="BF14" s="334">
        <v>2840.81887</v>
      </c>
      <c r="BG14" s="322"/>
      <c r="BH14" s="323"/>
      <c r="BI14" s="324">
        <v>1874.46426</v>
      </c>
      <c r="BJ14" s="323">
        <f t="shared" si="6"/>
        <v>0.6598323743181838</v>
      </c>
      <c r="BK14" s="317"/>
      <c r="BL14" s="327"/>
      <c r="BM14" s="319">
        <f t="shared" si="7"/>
        <v>5.144896033746339</v>
      </c>
      <c r="BN14" s="326">
        <f t="shared" si="8"/>
        <v>-146.53574000000003</v>
      </c>
      <c r="BO14" s="328">
        <f t="shared" si="9"/>
        <v>0.9274934487877289</v>
      </c>
      <c r="BP14" s="329">
        <f t="shared" si="10"/>
        <v>-284.53574000000003</v>
      </c>
      <c r="BQ14" s="330">
        <f t="shared" si="11"/>
        <v>0.8682094766095414</v>
      </c>
      <c r="BR14" s="340"/>
    </row>
    <row r="15" spans="1:70" ht="21" customHeight="1">
      <c r="A15" s="403" t="s">
        <v>49</v>
      </c>
      <c r="B15" s="317">
        <v>9853</v>
      </c>
      <c r="C15" s="317">
        <v>9741</v>
      </c>
      <c r="D15" s="317">
        <f>C15/B15*100</f>
        <v>98.86329036841572</v>
      </c>
      <c r="E15" s="318">
        <f>C15/C$38*100</f>
        <v>2.9100544907031214</v>
      </c>
      <c r="F15" s="317">
        <v>10422</v>
      </c>
      <c r="G15" s="317">
        <v>10412</v>
      </c>
      <c r="H15" s="317">
        <f>G15/F15*100</f>
        <v>99.90404912684706</v>
      </c>
      <c r="I15" s="318">
        <f>G15/G$38*100</f>
        <v>3.080965598054127</v>
      </c>
      <c r="J15" s="317">
        <v>10766</v>
      </c>
      <c r="K15" s="317">
        <v>10779.78116</v>
      </c>
      <c r="L15" s="317">
        <f>K15/J15*100</f>
        <v>100.12800631618057</v>
      </c>
      <c r="M15" s="319">
        <f>K15/K$38*100</f>
        <v>2.9620486042657546</v>
      </c>
      <c r="N15" s="320">
        <f>K15-C15</f>
        <v>1038.7811600000005</v>
      </c>
      <c r="O15" s="320">
        <f>K15-G15</f>
        <v>367.78116000000045</v>
      </c>
      <c r="P15" s="321">
        <f>K15/C15</f>
        <v>1.1066400944461554</v>
      </c>
      <c r="Q15" s="321">
        <f>K15/G15</f>
        <v>1.0353228159815597</v>
      </c>
      <c r="R15" s="317">
        <v>10067</v>
      </c>
      <c r="S15" s="322">
        <v>2485.0504</v>
      </c>
      <c r="T15" s="317">
        <v>5034.82685</v>
      </c>
      <c r="U15" s="317">
        <v>7402.8722</v>
      </c>
      <c r="V15" s="317">
        <v>10101.81</v>
      </c>
      <c r="W15" s="317">
        <f>V15/R15*100</f>
        <v>100.3457832522102</v>
      </c>
      <c r="X15" s="319">
        <f>V15/V$38*100</f>
        <v>3.285869654445649</v>
      </c>
      <c r="Y15" s="317">
        <f>V15-G15</f>
        <v>-310.1900000000005</v>
      </c>
      <c r="Z15" s="317">
        <f>V15-K15</f>
        <v>-677.971160000001</v>
      </c>
      <c r="AA15" s="321">
        <f>V15/G15</f>
        <v>0.9702084133691894</v>
      </c>
      <c r="AB15" s="345">
        <f>V15/K15</f>
        <v>0.9371071499562798</v>
      </c>
      <c r="AC15" s="349">
        <v>2</v>
      </c>
      <c r="AD15" s="322">
        <v>4198</v>
      </c>
      <c r="AE15" s="323">
        <f>AD15/AC15</f>
        <v>2099</v>
      </c>
      <c r="AF15" s="324">
        <v>0.5</v>
      </c>
      <c r="AG15" s="323">
        <f t="shared" si="0"/>
        <v>0.25</v>
      </c>
      <c r="AH15" s="317"/>
      <c r="AI15" s="323">
        <f>AD15/AC15</f>
        <v>2099</v>
      </c>
      <c r="AJ15" s="325">
        <f t="shared" si="1"/>
        <v>0.0006219408285495718</v>
      </c>
      <c r="AK15" s="326">
        <f>AD15-S15</f>
        <v>1712.9496</v>
      </c>
      <c r="AL15" s="326">
        <f>AK15-T15</f>
        <v>-3321.8772500000005</v>
      </c>
      <c r="AM15" s="326"/>
      <c r="AN15" s="326"/>
      <c r="AO15" s="321">
        <f>AD15/S15</f>
        <v>1.6893017542018463</v>
      </c>
      <c r="AP15" s="321"/>
      <c r="AQ15" s="321"/>
      <c r="AR15" s="340">
        <f>AH15/V15</f>
        <v>0</v>
      </c>
      <c r="AS15" s="349">
        <v>1</v>
      </c>
      <c r="AT15" s="322">
        <v>4351.99252</v>
      </c>
      <c r="AU15" s="323">
        <f>AT15/AS15</f>
        <v>4351.99252</v>
      </c>
      <c r="AV15" s="324">
        <v>0</v>
      </c>
      <c r="AW15" s="323">
        <f t="shared" si="2"/>
        <v>0</v>
      </c>
      <c r="AX15" s="317"/>
      <c r="AY15" s="323">
        <f>AT15/AS15</f>
        <v>4351.99252</v>
      </c>
      <c r="AZ15" s="319">
        <f t="shared" si="3"/>
        <v>0</v>
      </c>
      <c r="BA15" s="326">
        <f t="shared" si="4"/>
        <v>-0.5</v>
      </c>
      <c r="BB15" s="326">
        <f>BA15-AJ15</f>
        <v>-0.5006219408285496</v>
      </c>
      <c r="BC15" s="326"/>
      <c r="BD15" s="326"/>
      <c r="BE15" s="340">
        <f t="shared" si="5"/>
        <v>0</v>
      </c>
      <c r="BF15" s="334">
        <v>0</v>
      </c>
      <c r="BG15" s="322"/>
      <c r="BH15" s="323"/>
      <c r="BI15" s="324">
        <v>0</v>
      </c>
      <c r="BJ15" s="323"/>
      <c r="BK15" s="317"/>
      <c r="BL15" s="327" t="e">
        <f>BG15/BF15</f>
        <v>#DIV/0!</v>
      </c>
      <c r="BM15" s="319">
        <f t="shared" si="7"/>
        <v>0</v>
      </c>
      <c r="BN15" s="326">
        <f t="shared" si="8"/>
        <v>-0.5</v>
      </c>
      <c r="BO15" s="328">
        <f t="shared" si="9"/>
        <v>0</v>
      </c>
      <c r="BP15" s="329">
        <f t="shared" si="10"/>
        <v>0</v>
      </c>
      <c r="BQ15" s="330"/>
      <c r="BR15" s="340" t="e">
        <f>BG15/AQ15</f>
        <v>#DIV/0!</v>
      </c>
    </row>
    <row r="16" spans="1:70" ht="21" customHeight="1">
      <c r="A16" s="403" t="s">
        <v>50</v>
      </c>
      <c r="B16" s="317"/>
      <c r="C16" s="317"/>
      <c r="D16" s="317"/>
      <c r="E16" s="318"/>
      <c r="F16" s="317"/>
      <c r="G16" s="317"/>
      <c r="H16" s="317"/>
      <c r="I16" s="318"/>
      <c r="J16" s="317"/>
      <c r="K16" s="317"/>
      <c r="L16" s="317"/>
      <c r="M16" s="319"/>
      <c r="N16" s="320"/>
      <c r="O16" s="320"/>
      <c r="P16" s="321"/>
      <c r="Q16" s="321"/>
      <c r="R16" s="317"/>
      <c r="S16" s="322"/>
      <c r="T16" s="317"/>
      <c r="U16" s="317"/>
      <c r="V16" s="317"/>
      <c r="W16" s="317"/>
      <c r="X16" s="319"/>
      <c r="Y16" s="317"/>
      <c r="Z16" s="317"/>
      <c r="AA16" s="321"/>
      <c r="AB16" s="345"/>
      <c r="AC16" s="349">
        <v>660</v>
      </c>
      <c r="AD16" s="322"/>
      <c r="AE16" s="323"/>
      <c r="AF16" s="324">
        <v>549</v>
      </c>
      <c r="AG16" s="323">
        <f t="shared" si="0"/>
        <v>0.8318181818181818</v>
      </c>
      <c r="AH16" s="317"/>
      <c r="AI16" s="323"/>
      <c r="AJ16" s="325">
        <f t="shared" si="1"/>
        <v>0.6828910297474299</v>
      </c>
      <c r="AK16" s="326"/>
      <c r="AL16" s="326"/>
      <c r="AM16" s="326"/>
      <c r="AN16" s="326"/>
      <c r="AO16" s="321"/>
      <c r="AP16" s="321"/>
      <c r="AQ16" s="321"/>
      <c r="AR16" s="340"/>
      <c r="AS16" s="349">
        <v>1073</v>
      </c>
      <c r="AT16" s="322"/>
      <c r="AU16" s="323"/>
      <c r="AV16" s="324">
        <v>557</v>
      </c>
      <c r="AW16" s="323">
        <f t="shared" si="2"/>
        <v>0.5191053122087604</v>
      </c>
      <c r="AX16" s="317"/>
      <c r="AY16" s="323"/>
      <c r="AZ16" s="319">
        <f t="shared" si="3"/>
        <v>1.4869193806727177</v>
      </c>
      <c r="BA16" s="326">
        <f t="shared" si="4"/>
        <v>8</v>
      </c>
      <c r="BB16" s="326"/>
      <c r="BC16" s="326"/>
      <c r="BD16" s="326"/>
      <c r="BE16" s="340">
        <f t="shared" si="5"/>
        <v>1.0145719489981786</v>
      </c>
      <c r="BF16" s="334">
        <v>1864</v>
      </c>
      <c r="BG16" s="322"/>
      <c r="BH16" s="323"/>
      <c r="BI16" s="324">
        <v>546.28753</v>
      </c>
      <c r="BJ16" s="323">
        <f t="shared" si="6"/>
        <v>0.2930727092274678</v>
      </c>
      <c r="BK16" s="317"/>
      <c r="BL16" s="327"/>
      <c r="BM16" s="319">
        <f t="shared" si="7"/>
        <v>1.4994111151428857</v>
      </c>
      <c r="BN16" s="326">
        <f t="shared" si="8"/>
        <v>-2.712470000000053</v>
      </c>
      <c r="BO16" s="328">
        <f t="shared" si="9"/>
        <v>0.9950592531876138</v>
      </c>
      <c r="BP16" s="329">
        <f t="shared" si="10"/>
        <v>-10.712470000000053</v>
      </c>
      <c r="BQ16" s="330">
        <f t="shared" si="11"/>
        <v>0.9807675583482943</v>
      </c>
      <c r="BR16" s="340"/>
    </row>
    <row r="17" spans="1:70" ht="21" customHeight="1">
      <c r="A17" s="403" t="s">
        <v>51</v>
      </c>
      <c r="B17" s="317"/>
      <c r="C17" s="317"/>
      <c r="D17" s="317"/>
      <c r="E17" s="318"/>
      <c r="F17" s="317"/>
      <c r="G17" s="317"/>
      <c r="H17" s="317"/>
      <c r="I17" s="318"/>
      <c r="J17" s="317"/>
      <c r="K17" s="317"/>
      <c r="L17" s="317"/>
      <c r="M17" s="319"/>
      <c r="N17" s="320"/>
      <c r="O17" s="320"/>
      <c r="P17" s="321"/>
      <c r="Q17" s="321"/>
      <c r="R17" s="317"/>
      <c r="S17" s="322"/>
      <c r="T17" s="317"/>
      <c r="U17" s="317"/>
      <c r="V17" s="317"/>
      <c r="W17" s="317"/>
      <c r="X17" s="319"/>
      <c r="Y17" s="317"/>
      <c r="Z17" s="317"/>
      <c r="AA17" s="321"/>
      <c r="AB17" s="345"/>
      <c r="AC17" s="349">
        <v>6900</v>
      </c>
      <c r="AD17" s="322"/>
      <c r="AE17" s="323"/>
      <c r="AF17" s="324">
        <v>3472</v>
      </c>
      <c r="AG17" s="323">
        <f t="shared" si="0"/>
        <v>0.5031884057971014</v>
      </c>
      <c r="AH17" s="317"/>
      <c r="AI17" s="323"/>
      <c r="AJ17" s="325">
        <f t="shared" si="1"/>
        <v>4.3187571134482265</v>
      </c>
      <c r="AK17" s="326"/>
      <c r="AL17" s="326"/>
      <c r="AM17" s="326"/>
      <c r="AN17" s="326"/>
      <c r="AO17" s="321"/>
      <c r="AP17" s="321"/>
      <c r="AQ17" s="321"/>
      <c r="AR17" s="340"/>
      <c r="AS17" s="349">
        <v>5750</v>
      </c>
      <c r="AT17" s="322"/>
      <c r="AU17" s="323"/>
      <c r="AV17" s="324">
        <v>2537</v>
      </c>
      <c r="AW17" s="323">
        <f t="shared" si="2"/>
        <v>0.44121739130434784</v>
      </c>
      <c r="AX17" s="317"/>
      <c r="AY17" s="323"/>
      <c r="AZ17" s="319">
        <f t="shared" si="3"/>
        <v>6.772557394554191</v>
      </c>
      <c r="BA17" s="326">
        <f t="shared" si="4"/>
        <v>-935</v>
      </c>
      <c r="BB17" s="326"/>
      <c r="BC17" s="326"/>
      <c r="BD17" s="326"/>
      <c r="BE17" s="340">
        <f t="shared" si="5"/>
        <v>0.7307027649769585</v>
      </c>
      <c r="BF17" s="334">
        <v>4432</v>
      </c>
      <c r="BG17" s="322"/>
      <c r="BH17" s="323"/>
      <c r="BI17" s="324">
        <v>641.08428</v>
      </c>
      <c r="BJ17" s="323">
        <f t="shared" si="6"/>
        <v>0.14464898014440433</v>
      </c>
      <c r="BK17" s="317"/>
      <c r="BL17" s="327"/>
      <c r="BM17" s="319">
        <f t="shared" si="7"/>
        <v>1.759602484748964</v>
      </c>
      <c r="BN17" s="326">
        <f t="shared" si="8"/>
        <v>-2830.91572</v>
      </c>
      <c r="BO17" s="328">
        <f t="shared" si="9"/>
        <v>0.18464408986175115</v>
      </c>
      <c r="BP17" s="329">
        <f t="shared" si="10"/>
        <v>-1895.91572</v>
      </c>
      <c r="BQ17" s="330">
        <f t="shared" si="11"/>
        <v>0.25269384312179743</v>
      </c>
      <c r="BR17" s="340"/>
    </row>
    <row r="18" spans="1:70" ht="18.75" customHeight="1" hidden="1">
      <c r="A18" s="403" t="s">
        <v>52</v>
      </c>
      <c r="B18" s="317">
        <v>2051</v>
      </c>
      <c r="C18" s="317">
        <v>2082</v>
      </c>
      <c r="D18" s="317">
        <f>C18/B18*100</f>
        <v>101.51145782545099</v>
      </c>
      <c r="E18" s="318">
        <f aca="true" t="shared" si="12" ref="E18:E24">C18/C$38*100</f>
        <v>0.6219826968118158</v>
      </c>
      <c r="F18" s="317">
        <v>2085</v>
      </c>
      <c r="G18" s="317">
        <v>2064</v>
      </c>
      <c r="H18" s="317">
        <f>G18/F18*100</f>
        <v>98.99280575539568</v>
      </c>
      <c r="I18" s="318">
        <f aca="true" t="shared" si="13" ref="I18:I24">G18/G$38*100</f>
        <v>0.6107484627721589</v>
      </c>
      <c r="J18" s="317">
        <v>2931</v>
      </c>
      <c r="K18" s="317">
        <v>2957.7898</v>
      </c>
      <c r="L18" s="317">
        <f>K18/J18*100</f>
        <v>100.9140156943023</v>
      </c>
      <c r="M18" s="319">
        <f aca="true" t="shared" si="14" ref="M18:M24">K18/K$38*100</f>
        <v>0.8127360860822416</v>
      </c>
      <c r="N18" s="320">
        <f aca="true" t="shared" si="15" ref="N18:N24">K18-C18</f>
        <v>875.7898</v>
      </c>
      <c r="O18" s="320">
        <f aca="true" t="shared" si="16" ref="O18:O24">K18-G18</f>
        <v>893.7898</v>
      </c>
      <c r="P18" s="321">
        <f>K18/C18</f>
        <v>1.4206483189241115</v>
      </c>
      <c r="Q18" s="321">
        <f>K18/G18</f>
        <v>1.4330376937984497</v>
      </c>
      <c r="R18" s="317">
        <v>1901.5</v>
      </c>
      <c r="S18" s="322">
        <v>272.03966</v>
      </c>
      <c r="T18" s="317">
        <v>807.02522</v>
      </c>
      <c r="U18" s="317">
        <v>1464.89798</v>
      </c>
      <c r="V18" s="317">
        <v>1796.7</v>
      </c>
      <c r="W18" s="317">
        <f>V18/R18*100</f>
        <v>94.48856166184592</v>
      </c>
      <c r="X18" s="319">
        <f aca="true" t="shared" si="17" ref="X18:X24">V18/V$38*100</f>
        <v>0.5844221984122151</v>
      </c>
      <c r="Y18" s="317">
        <f aca="true" t="shared" si="18" ref="Y18:Y24">V18-G18</f>
        <v>-267.29999999999995</v>
      </c>
      <c r="Z18" s="317">
        <f aca="true" t="shared" si="19" ref="Z18:Z24">V18-K18</f>
        <v>-1161.0898</v>
      </c>
      <c r="AA18" s="321" t="s">
        <v>53</v>
      </c>
      <c r="AB18" s="345">
        <f aca="true" t="shared" si="20" ref="AB18:AB24">V18/K18</f>
        <v>0.6074468172146649</v>
      </c>
      <c r="AC18" s="349">
        <v>0</v>
      </c>
      <c r="AD18" s="322">
        <v>738.92058</v>
      </c>
      <c r="AE18" s="323" t="e">
        <f aca="true" t="shared" si="21" ref="AE18:AE24">AD18/AC18</f>
        <v>#DIV/0!</v>
      </c>
      <c r="AF18" s="324">
        <v>0</v>
      </c>
      <c r="AG18" s="323" t="e">
        <f t="shared" si="0"/>
        <v>#DIV/0!</v>
      </c>
      <c r="AH18" s="317"/>
      <c r="AI18" s="323" t="e">
        <f aca="true" t="shared" si="22" ref="AI18:AI24">AD18/AC18</f>
        <v>#DIV/0!</v>
      </c>
      <c r="AJ18" s="325">
        <f t="shared" si="1"/>
        <v>0</v>
      </c>
      <c r="AK18" s="326">
        <f aca="true" t="shared" si="23" ref="AK18:AK24">AD18-S18</f>
        <v>466.88091999999995</v>
      </c>
      <c r="AL18" s="326">
        <f aca="true" t="shared" si="24" ref="AL18:AL24">AK18-T18</f>
        <v>-340.14430000000004</v>
      </c>
      <c r="AM18" s="326"/>
      <c r="AN18" s="326"/>
      <c r="AO18" s="321">
        <f aca="true" t="shared" si="25" ref="AO18:AO24">AD18/S18</f>
        <v>2.7162237300252468</v>
      </c>
      <c r="AP18" s="321"/>
      <c r="AQ18" s="321"/>
      <c r="AR18" s="340">
        <f aca="true" t="shared" si="26" ref="AR18:AR24">AH18/V18</f>
        <v>0</v>
      </c>
      <c r="AS18" s="349">
        <v>0</v>
      </c>
      <c r="AT18" s="322">
        <v>907</v>
      </c>
      <c r="AU18" s="323" t="e">
        <f aca="true" t="shared" si="27" ref="AU18:AU24">AT18/AS18</f>
        <v>#DIV/0!</v>
      </c>
      <c r="AV18" s="324">
        <v>0</v>
      </c>
      <c r="AW18" s="323" t="e">
        <f t="shared" si="2"/>
        <v>#DIV/0!</v>
      </c>
      <c r="AX18" s="317"/>
      <c r="AY18" s="323" t="e">
        <f aca="true" t="shared" si="28" ref="AY18:AY24">AT18/AS18</f>
        <v>#DIV/0!</v>
      </c>
      <c r="AZ18" s="319">
        <f t="shared" si="3"/>
        <v>0</v>
      </c>
      <c r="BA18" s="326">
        <f t="shared" si="4"/>
        <v>0</v>
      </c>
      <c r="BB18" s="326">
        <f aca="true" t="shared" si="29" ref="BB18:BB24">BA18-AJ18</f>
        <v>0</v>
      </c>
      <c r="BC18" s="326"/>
      <c r="BD18" s="326"/>
      <c r="BE18" s="340" t="e">
        <f t="shared" si="5"/>
        <v>#DIV/0!</v>
      </c>
      <c r="BF18" s="334">
        <v>0</v>
      </c>
      <c r="BG18" s="322">
        <v>1025.44437</v>
      </c>
      <c r="BH18" s="323" t="e">
        <f>BG18/BF18</f>
        <v>#DIV/0!</v>
      </c>
      <c r="BI18" s="324">
        <v>0</v>
      </c>
      <c r="BJ18" s="323" t="e">
        <f t="shared" si="6"/>
        <v>#DIV/0!</v>
      </c>
      <c r="BK18" s="317"/>
      <c r="BL18" s="327" t="e">
        <f aca="true" t="shared" si="30" ref="BL18:BL25">BG18/BF18</f>
        <v>#DIV/0!</v>
      </c>
      <c r="BM18" s="319">
        <f t="shared" si="7"/>
        <v>0</v>
      </c>
      <c r="BN18" s="326">
        <f t="shared" si="8"/>
        <v>0</v>
      </c>
      <c r="BO18" s="328" t="e">
        <f t="shared" si="9"/>
        <v>#DIV/0!</v>
      </c>
      <c r="BP18" s="329">
        <f t="shared" si="10"/>
        <v>0</v>
      </c>
      <c r="BQ18" s="330" t="e">
        <f t="shared" si="11"/>
        <v>#DIV/0!</v>
      </c>
      <c r="BR18" s="340" t="e">
        <f aca="true" t="shared" si="31" ref="BR18:BR24">BG18/AQ18</f>
        <v>#DIV/0!</v>
      </c>
    </row>
    <row r="19" spans="1:70" ht="19.5" customHeight="1" hidden="1">
      <c r="A19" s="403" t="s">
        <v>54</v>
      </c>
      <c r="B19" s="317">
        <v>0</v>
      </c>
      <c r="C19" s="317">
        <v>0</v>
      </c>
      <c r="D19" s="317"/>
      <c r="E19" s="318">
        <f t="shared" si="12"/>
        <v>0</v>
      </c>
      <c r="F19" s="317">
        <v>0</v>
      </c>
      <c r="G19" s="317">
        <v>0</v>
      </c>
      <c r="H19" s="317"/>
      <c r="I19" s="318">
        <f t="shared" si="13"/>
        <v>0</v>
      </c>
      <c r="J19" s="317">
        <v>0</v>
      </c>
      <c r="K19" s="317">
        <v>0</v>
      </c>
      <c r="L19" s="317"/>
      <c r="M19" s="319">
        <f t="shared" si="14"/>
        <v>0</v>
      </c>
      <c r="N19" s="320">
        <f t="shared" si="15"/>
        <v>0</v>
      </c>
      <c r="O19" s="320">
        <f t="shared" si="16"/>
        <v>0</v>
      </c>
      <c r="P19" s="321"/>
      <c r="Q19" s="321"/>
      <c r="R19" s="317">
        <v>0</v>
      </c>
      <c r="S19" s="322"/>
      <c r="T19" s="317"/>
      <c r="U19" s="317"/>
      <c r="V19" s="317">
        <v>0</v>
      </c>
      <c r="W19" s="317"/>
      <c r="X19" s="319">
        <f t="shared" si="17"/>
        <v>0</v>
      </c>
      <c r="Y19" s="317">
        <f t="shared" si="18"/>
        <v>0</v>
      </c>
      <c r="Z19" s="317">
        <f t="shared" si="19"/>
        <v>0</v>
      </c>
      <c r="AA19" s="321" t="e">
        <f aca="true" t="shared" si="32" ref="AA19:AA24">V19/G19</f>
        <v>#DIV/0!</v>
      </c>
      <c r="AB19" s="345" t="e">
        <f t="shared" si="20"/>
        <v>#DIV/0!</v>
      </c>
      <c r="AC19" s="349">
        <v>0</v>
      </c>
      <c r="AD19" s="322"/>
      <c r="AE19" s="323" t="e">
        <f t="shared" si="21"/>
        <v>#DIV/0!</v>
      </c>
      <c r="AF19" s="324"/>
      <c r="AG19" s="323" t="e">
        <f t="shared" si="0"/>
        <v>#DIV/0!</v>
      </c>
      <c r="AH19" s="317">
        <v>0</v>
      </c>
      <c r="AI19" s="323" t="e">
        <f t="shared" si="22"/>
        <v>#DIV/0!</v>
      </c>
      <c r="AJ19" s="325">
        <f t="shared" si="1"/>
        <v>0</v>
      </c>
      <c r="AK19" s="326">
        <f t="shared" si="23"/>
        <v>0</v>
      </c>
      <c r="AL19" s="326">
        <f t="shared" si="24"/>
        <v>0</v>
      </c>
      <c r="AM19" s="326"/>
      <c r="AN19" s="326"/>
      <c r="AO19" s="321" t="e">
        <f t="shared" si="25"/>
        <v>#DIV/0!</v>
      </c>
      <c r="AP19" s="321"/>
      <c r="AQ19" s="321"/>
      <c r="AR19" s="340" t="e">
        <f t="shared" si="26"/>
        <v>#DIV/0!</v>
      </c>
      <c r="AS19" s="349">
        <v>0</v>
      </c>
      <c r="AT19" s="322"/>
      <c r="AU19" s="323" t="e">
        <f t="shared" si="27"/>
        <v>#DIV/0!</v>
      </c>
      <c r="AV19" s="324"/>
      <c r="AW19" s="323" t="e">
        <f t="shared" si="2"/>
        <v>#DIV/0!</v>
      </c>
      <c r="AX19" s="317">
        <v>0</v>
      </c>
      <c r="AY19" s="323" t="e">
        <f t="shared" si="28"/>
        <v>#DIV/0!</v>
      </c>
      <c r="AZ19" s="319">
        <f t="shared" si="3"/>
        <v>0</v>
      </c>
      <c r="BA19" s="326">
        <f t="shared" si="4"/>
        <v>0</v>
      </c>
      <c r="BB19" s="326">
        <f t="shared" si="29"/>
        <v>0</v>
      </c>
      <c r="BC19" s="326"/>
      <c r="BD19" s="326"/>
      <c r="BE19" s="340" t="e">
        <f t="shared" si="5"/>
        <v>#DIV/0!</v>
      </c>
      <c r="BF19" s="334">
        <v>0</v>
      </c>
      <c r="BG19" s="322"/>
      <c r="BH19" s="323" t="e">
        <f>BG19/BF19</f>
        <v>#DIV/0!</v>
      </c>
      <c r="BI19" s="324"/>
      <c r="BJ19" s="323" t="e">
        <f t="shared" si="6"/>
        <v>#DIV/0!</v>
      </c>
      <c r="BK19" s="317">
        <v>0</v>
      </c>
      <c r="BL19" s="327" t="e">
        <f t="shared" si="30"/>
        <v>#DIV/0!</v>
      </c>
      <c r="BM19" s="319">
        <f t="shared" si="7"/>
        <v>0</v>
      </c>
      <c r="BN19" s="326">
        <f t="shared" si="8"/>
        <v>0</v>
      </c>
      <c r="BO19" s="328" t="e">
        <f t="shared" si="9"/>
        <v>#DIV/0!</v>
      </c>
      <c r="BP19" s="329">
        <f t="shared" si="10"/>
        <v>0</v>
      </c>
      <c r="BQ19" s="330" t="e">
        <f t="shared" si="11"/>
        <v>#DIV/0!</v>
      </c>
      <c r="BR19" s="340" t="e">
        <f t="shared" si="31"/>
        <v>#DIV/0!</v>
      </c>
    </row>
    <row r="20" spans="1:70" ht="21.75" customHeight="1">
      <c r="A20" s="401" t="s">
        <v>55</v>
      </c>
      <c r="B20" s="307">
        <f>B21+B22+B23+B24+B26+B27</f>
        <v>33854</v>
      </c>
      <c r="C20" s="307">
        <f>C21+C22+C23+C24+C26+C27</f>
        <v>34370</v>
      </c>
      <c r="D20" s="307">
        <f>C20/B20*100</f>
        <v>101.52419211909967</v>
      </c>
      <c r="E20" s="308">
        <f t="shared" si="12"/>
        <v>10.267793126523589</v>
      </c>
      <c r="F20" s="307">
        <f>F21+F22+F23+F24+F26+F27</f>
        <v>52414</v>
      </c>
      <c r="G20" s="307">
        <f>G21+G22+G23+G24+G26+G27</f>
        <v>53600</v>
      </c>
      <c r="H20" s="307">
        <f>G20/F20*100</f>
        <v>102.26275422597016</v>
      </c>
      <c r="I20" s="308">
        <f t="shared" si="13"/>
        <v>15.860522095245985</v>
      </c>
      <c r="J20" s="307">
        <f>J21+J22+J23+J24+J26+J27</f>
        <v>62652.8616</v>
      </c>
      <c r="K20" s="307">
        <f>K21+K22+K23+K24+K26+K27</f>
        <v>63811.04952</v>
      </c>
      <c r="L20" s="307">
        <f>K20/J20*100</f>
        <v>101.84857944301781</v>
      </c>
      <c r="M20" s="309">
        <f t="shared" si="14"/>
        <v>17.533883792446947</v>
      </c>
      <c r="N20" s="310">
        <f t="shared" si="15"/>
        <v>29441.04952</v>
      </c>
      <c r="O20" s="310">
        <f t="shared" si="16"/>
        <v>10211.04952</v>
      </c>
      <c r="P20" s="311">
        <f>K20/C20</f>
        <v>1.8565914902531278</v>
      </c>
      <c r="Q20" s="311">
        <f>K20/G20</f>
        <v>1.1905046552238807</v>
      </c>
      <c r="R20" s="307">
        <f>R21+R22+R23+R24+R26+R27</f>
        <v>43581.9</v>
      </c>
      <c r="S20" s="307">
        <f>S21+S22+S23+S24+S26+S27</f>
        <v>8400.347829999999</v>
      </c>
      <c r="T20" s="307">
        <f>T21+T22+T23+T24+T26+T27</f>
        <v>17277.416119999998</v>
      </c>
      <c r="U20" s="307">
        <f>U21+U22+U23+U24+U26+U27</f>
        <v>25660.16402</v>
      </c>
      <c r="V20" s="307">
        <f>V21+V22+V23+V24+V26+V27</f>
        <v>35978.869999999995</v>
      </c>
      <c r="W20" s="307">
        <f>V20/R20*100</f>
        <v>82.55461556288274</v>
      </c>
      <c r="X20" s="309">
        <f t="shared" si="17"/>
        <v>11.703039072626087</v>
      </c>
      <c r="Y20" s="307">
        <f t="shared" si="18"/>
        <v>-17621.130000000005</v>
      </c>
      <c r="Z20" s="307">
        <f t="shared" si="19"/>
        <v>-27832.179520000005</v>
      </c>
      <c r="AA20" s="311">
        <f t="shared" si="32"/>
        <v>0.6712475746268656</v>
      </c>
      <c r="AB20" s="344">
        <f t="shared" si="20"/>
        <v>0.5638344811853205</v>
      </c>
      <c r="AC20" s="348">
        <f>AC21+AC22+AC23+AC24+AC25+AC27+AC26</f>
        <v>30466</v>
      </c>
      <c r="AD20" s="307">
        <f>AD21+AD22+AD23+AD24+AD26+AD27</f>
        <v>19297</v>
      </c>
      <c r="AE20" s="312">
        <f t="shared" si="21"/>
        <v>0.6333946038206525</v>
      </c>
      <c r="AF20" s="313">
        <f>AF21+AF22+AF23+AF24+AF25+AF27+AF26</f>
        <v>22706</v>
      </c>
      <c r="AG20" s="312">
        <f t="shared" si="0"/>
        <v>0.7452898312873367</v>
      </c>
      <c r="AH20" s="307">
        <f>AH21+AH22+AH23+AH24+AH26+AH27</f>
        <v>0</v>
      </c>
      <c r="AI20" s="312">
        <f t="shared" si="22"/>
        <v>0.6333946038206525</v>
      </c>
      <c r="AJ20" s="309">
        <f t="shared" si="1"/>
        <v>28.243576906093153</v>
      </c>
      <c r="AK20" s="307">
        <f t="shared" si="23"/>
        <v>10896.652170000001</v>
      </c>
      <c r="AL20" s="307">
        <f t="shared" si="24"/>
        <v>-6380.763949999997</v>
      </c>
      <c r="AM20" s="307"/>
      <c r="AN20" s="307"/>
      <c r="AO20" s="311">
        <f t="shared" si="25"/>
        <v>2.297166782914036</v>
      </c>
      <c r="AP20" s="311"/>
      <c r="AQ20" s="311"/>
      <c r="AR20" s="339">
        <f t="shared" si="26"/>
        <v>0</v>
      </c>
      <c r="AS20" s="350">
        <f>AS21+AS22+AS23+AS24+AS25+AS27+AS26</f>
        <v>18664</v>
      </c>
      <c r="AT20" s="307">
        <f>AT21+AT22+AT23+AT24+AT26+AT27</f>
        <v>25012.07157</v>
      </c>
      <c r="AU20" s="312">
        <f t="shared" si="27"/>
        <v>1.3401238518002572</v>
      </c>
      <c r="AV20" s="313">
        <f>AV21+AV22+AV23+AV24+AV25+AV27+AV26</f>
        <v>8076</v>
      </c>
      <c r="AW20" s="312">
        <f t="shared" si="2"/>
        <v>0.4327046720960137</v>
      </c>
      <c r="AX20" s="307">
        <f>AX21+AX22+AX23+AX24+AX26+AX27</f>
        <v>0</v>
      </c>
      <c r="AY20" s="312">
        <f t="shared" si="28"/>
        <v>1.3401238518002572</v>
      </c>
      <c r="AZ20" s="309">
        <f t="shared" si="3"/>
        <v>21.558996262680193</v>
      </c>
      <c r="BA20" s="307">
        <f t="shared" si="4"/>
        <v>-14630</v>
      </c>
      <c r="BB20" s="307">
        <f t="shared" si="29"/>
        <v>-14658.243576906094</v>
      </c>
      <c r="BC20" s="307"/>
      <c r="BD20" s="307"/>
      <c r="BE20" s="339">
        <f t="shared" si="5"/>
        <v>0.3556769135911213</v>
      </c>
      <c r="BF20" s="333">
        <f>BF21+BF22+BF23+BF24+BF25+BF27+BF26</f>
        <v>8156.9</v>
      </c>
      <c r="BG20" s="307">
        <f>BG21+BG22+BG23+BG24+BG26+BG27</f>
        <v>0</v>
      </c>
      <c r="BH20" s="312">
        <f>BG20/BF20</f>
        <v>0</v>
      </c>
      <c r="BI20" s="313">
        <f>BI21+BI22+BI23+BI24+BI25+BI27+BI26</f>
        <v>3953.1681799999997</v>
      </c>
      <c r="BJ20" s="312">
        <f t="shared" si="6"/>
        <v>0.4846410008704287</v>
      </c>
      <c r="BK20" s="307">
        <f>BK21+BK22+BK23+BK24+BK26+BK27</f>
        <v>0</v>
      </c>
      <c r="BL20" s="314">
        <f t="shared" si="30"/>
        <v>0</v>
      </c>
      <c r="BM20" s="309">
        <f t="shared" si="7"/>
        <v>10.85037454382525</v>
      </c>
      <c r="BN20" s="307">
        <f t="shared" si="8"/>
        <v>-18752.83182</v>
      </c>
      <c r="BO20" s="316">
        <f t="shared" si="9"/>
        <v>0.17410235972870605</v>
      </c>
      <c r="BP20" s="307">
        <f t="shared" si="10"/>
        <v>-4122.83182</v>
      </c>
      <c r="BQ20" s="316">
        <f t="shared" si="11"/>
        <v>0.4894958122833085</v>
      </c>
      <c r="BR20" s="402" t="e">
        <f t="shared" si="31"/>
        <v>#DIV/0!</v>
      </c>
    </row>
    <row r="21" spans="1:70" ht="30" customHeight="1">
      <c r="A21" s="403" t="s">
        <v>56</v>
      </c>
      <c r="B21" s="317">
        <v>6403</v>
      </c>
      <c r="C21" s="317">
        <v>6653</v>
      </c>
      <c r="D21" s="317">
        <f>C21/B21*100</f>
        <v>103.90441980321725</v>
      </c>
      <c r="E21" s="318">
        <f t="shared" si="12"/>
        <v>1.98753644663257</v>
      </c>
      <c r="F21" s="317">
        <v>7900</v>
      </c>
      <c r="G21" s="317">
        <v>8184</v>
      </c>
      <c r="H21" s="317">
        <f>G21/F21*100</f>
        <v>103.59493670886076</v>
      </c>
      <c r="I21" s="318">
        <f t="shared" si="13"/>
        <v>2.4216886721547226</v>
      </c>
      <c r="J21" s="317">
        <v>12951</v>
      </c>
      <c r="K21" s="317">
        <v>13213.7789</v>
      </c>
      <c r="L21" s="317">
        <f>K21/J21*100</f>
        <v>102.02902401358969</v>
      </c>
      <c r="M21" s="319">
        <f t="shared" si="14"/>
        <v>3.6308580635250367</v>
      </c>
      <c r="N21" s="320">
        <f t="shared" si="15"/>
        <v>6560.778899999999</v>
      </c>
      <c r="O21" s="320">
        <f t="shared" si="16"/>
        <v>5029.778899999999</v>
      </c>
      <c r="P21" s="321">
        <f>K21/C21</f>
        <v>1.9861384187584548</v>
      </c>
      <c r="Q21" s="321">
        <f>K21/G21</f>
        <v>1.6145868646138806</v>
      </c>
      <c r="R21" s="317">
        <v>14298</v>
      </c>
      <c r="S21" s="322">
        <v>3078.88151</v>
      </c>
      <c r="T21" s="317">
        <v>6333.84145</v>
      </c>
      <c r="U21" s="317">
        <v>10772.60577</v>
      </c>
      <c r="V21" s="317">
        <v>14863.66</v>
      </c>
      <c r="W21" s="317">
        <f>V21/R21*100</f>
        <v>103.95621765281857</v>
      </c>
      <c r="X21" s="319">
        <f t="shared" si="17"/>
        <v>4.834782019063675</v>
      </c>
      <c r="Y21" s="317">
        <f t="shared" si="18"/>
        <v>6679.66</v>
      </c>
      <c r="Z21" s="317">
        <f t="shared" si="19"/>
        <v>1649.8811000000005</v>
      </c>
      <c r="AA21" s="321">
        <f t="shared" si="32"/>
        <v>1.816185239491691</v>
      </c>
      <c r="AB21" s="345">
        <f t="shared" si="20"/>
        <v>1.1248606558718794</v>
      </c>
      <c r="AC21" s="349">
        <v>7592</v>
      </c>
      <c r="AD21" s="322">
        <v>6108</v>
      </c>
      <c r="AE21" s="323">
        <f t="shared" si="21"/>
        <v>0.8045310853530031</v>
      </c>
      <c r="AF21" s="324">
        <v>6353</v>
      </c>
      <c r="AG21" s="323">
        <f t="shared" si="0"/>
        <v>0.8368018967334035</v>
      </c>
      <c r="AH21" s="317"/>
      <c r="AI21" s="323">
        <f t="shared" si="22"/>
        <v>0.8045310853530031</v>
      </c>
      <c r="AJ21" s="325">
        <f t="shared" si="1"/>
        <v>7.902380167550859</v>
      </c>
      <c r="AK21" s="326">
        <f t="shared" si="23"/>
        <v>3029.11849</v>
      </c>
      <c r="AL21" s="326">
        <f t="shared" si="24"/>
        <v>-3304.72296</v>
      </c>
      <c r="AM21" s="326"/>
      <c r="AN21" s="326"/>
      <c r="AO21" s="321">
        <f t="shared" si="25"/>
        <v>1.9838373059052863</v>
      </c>
      <c r="AP21" s="321"/>
      <c r="AQ21" s="321"/>
      <c r="AR21" s="340">
        <f t="shared" si="26"/>
        <v>0</v>
      </c>
      <c r="AS21" s="349">
        <v>6314</v>
      </c>
      <c r="AT21" s="322">
        <v>4982.18986</v>
      </c>
      <c r="AU21" s="323">
        <f t="shared" si="27"/>
        <v>0.7890702977510295</v>
      </c>
      <c r="AV21" s="324">
        <v>3972</v>
      </c>
      <c r="AW21" s="323">
        <f t="shared" si="2"/>
        <v>0.6290782388343364</v>
      </c>
      <c r="AX21" s="317"/>
      <c r="AY21" s="323">
        <f t="shared" si="28"/>
        <v>0.7890702977510295</v>
      </c>
      <c r="AZ21" s="319">
        <f t="shared" si="3"/>
        <v>10.603310197544047</v>
      </c>
      <c r="BA21" s="326">
        <f t="shared" si="4"/>
        <v>-2381</v>
      </c>
      <c r="BB21" s="326">
        <f t="shared" si="29"/>
        <v>-2388.9023801675507</v>
      </c>
      <c r="BC21" s="326"/>
      <c r="BD21" s="326"/>
      <c r="BE21" s="340">
        <f t="shared" si="5"/>
        <v>0.6252164331811743</v>
      </c>
      <c r="BF21" s="334">
        <v>3696.9</v>
      </c>
      <c r="BG21" s="322"/>
      <c r="BH21" s="323"/>
      <c r="BI21" s="324">
        <v>3207.65061</v>
      </c>
      <c r="BJ21" s="323">
        <f t="shared" si="6"/>
        <v>0.8676595553030918</v>
      </c>
      <c r="BK21" s="317"/>
      <c r="BL21" s="327">
        <f t="shared" si="30"/>
        <v>0</v>
      </c>
      <c r="BM21" s="319">
        <f t="shared" si="7"/>
        <v>8.804131000626828</v>
      </c>
      <c r="BN21" s="326">
        <f t="shared" si="8"/>
        <v>-3145.34939</v>
      </c>
      <c r="BO21" s="328">
        <f t="shared" si="9"/>
        <v>0.5049032913584134</v>
      </c>
      <c r="BP21" s="329">
        <f t="shared" si="10"/>
        <v>-764.3493899999999</v>
      </c>
      <c r="BQ21" s="330">
        <f t="shared" si="11"/>
        <v>0.8075656117824774</v>
      </c>
      <c r="BR21" s="340" t="e">
        <f t="shared" si="31"/>
        <v>#DIV/0!</v>
      </c>
    </row>
    <row r="22" spans="1:70" ht="30" customHeight="1" hidden="1">
      <c r="A22" s="403" t="s">
        <v>57</v>
      </c>
      <c r="B22" s="317">
        <v>400</v>
      </c>
      <c r="C22" s="317">
        <v>383</v>
      </c>
      <c r="D22" s="317">
        <f>C22/B22*100</f>
        <v>95.75</v>
      </c>
      <c r="E22" s="318">
        <f t="shared" si="12"/>
        <v>0.11441852683906123</v>
      </c>
      <c r="F22" s="317">
        <v>555</v>
      </c>
      <c r="G22" s="317">
        <v>532</v>
      </c>
      <c r="H22" s="317">
        <f>G22/F22*100</f>
        <v>95.85585585585585</v>
      </c>
      <c r="I22" s="318">
        <f t="shared" si="13"/>
        <v>0.15742159990057583</v>
      </c>
      <c r="J22" s="317">
        <v>496.3</v>
      </c>
      <c r="K22" s="317">
        <v>495.28763</v>
      </c>
      <c r="L22" s="317">
        <f>K22/J22*100</f>
        <v>99.79601652226475</v>
      </c>
      <c r="M22" s="319">
        <f t="shared" si="14"/>
        <v>0.13609423154111538</v>
      </c>
      <c r="N22" s="320">
        <f t="shared" si="15"/>
        <v>112.28762999999998</v>
      </c>
      <c r="O22" s="320">
        <f t="shared" si="16"/>
        <v>-36.71237000000002</v>
      </c>
      <c r="P22" s="321">
        <f>K22/C22</f>
        <v>1.293179190600522</v>
      </c>
      <c r="Q22" s="321">
        <f>K22/G22</f>
        <v>0.9309917857142856</v>
      </c>
      <c r="R22" s="317">
        <v>740</v>
      </c>
      <c r="S22" s="322">
        <v>187.33544</v>
      </c>
      <c r="T22" s="317">
        <v>467.2341</v>
      </c>
      <c r="U22" s="317">
        <v>600.25886</v>
      </c>
      <c r="V22" s="317">
        <v>738.45</v>
      </c>
      <c r="W22" s="317">
        <f>V22/R22*100</f>
        <v>99.79054054054055</v>
      </c>
      <c r="X22" s="319">
        <f t="shared" si="17"/>
        <v>0.240199572782045</v>
      </c>
      <c r="Y22" s="317">
        <f t="shared" si="18"/>
        <v>206.45000000000005</v>
      </c>
      <c r="Z22" s="317">
        <f t="shared" si="19"/>
        <v>243.16237000000007</v>
      </c>
      <c r="AA22" s="321">
        <f t="shared" si="32"/>
        <v>1.3880639097744363</v>
      </c>
      <c r="AB22" s="345">
        <f t="shared" si="20"/>
        <v>1.4909518333821503</v>
      </c>
      <c r="AC22" s="349">
        <v>0</v>
      </c>
      <c r="AD22" s="322">
        <v>237</v>
      </c>
      <c r="AE22" s="323" t="e">
        <f t="shared" si="21"/>
        <v>#DIV/0!</v>
      </c>
      <c r="AF22" s="324">
        <v>0</v>
      </c>
      <c r="AG22" s="323" t="e">
        <f t="shared" si="0"/>
        <v>#DIV/0!</v>
      </c>
      <c r="AH22" s="317"/>
      <c r="AI22" s="323" t="e">
        <f t="shared" si="22"/>
        <v>#DIV/0!</v>
      </c>
      <c r="AJ22" s="325">
        <f t="shared" si="1"/>
        <v>0</v>
      </c>
      <c r="AK22" s="326">
        <f t="shared" si="23"/>
        <v>49.664559999999994</v>
      </c>
      <c r="AL22" s="326">
        <f t="shared" si="24"/>
        <v>-417.56954</v>
      </c>
      <c r="AM22" s="326"/>
      <c r="AN22" s="326"/>
      <c r="AO22" s="321">
        <f t="shared" si="25"/>
        <v>1.265110328296664</v>
      </c>
      <c r="AP22" s="321"/>
      <c r="AQ22" s="321"/>
      <c r="AR22" s="340">
        <f t="shared" si="26"/>
        <v>0</v>
      </c>
      <c r="AS22" s="349">
        <v>0</v>
      </c>
      <c r="AT22" s="322">
        <v>658.17262</v>
      </c>
      <c r="AU22" s="323" t="e">
        <f t="shared" si="27"/>
        <v>#DIV/0!</v>
      </c>
      <c r="AV22" s="324">
        <v>0</v>
      </c>
      <c r="AW22" s="323" t="e">
        <f t="shared" si="2"/>
        <v>#DIV/0!</v>
      </c>
      <c r="AX22" s="317"/>
      <c r="AY22" s="323" t="e">
        <f t="shared" si="28"/>
        <v>#DIV/0!</v>
      </c>
      <c r="AZ22" s="319">
        <f t="shared" si="3"/>
        <v>0</v>
      </c>
      <c r="BA22" s="326">
        <f t="shared" si="4"/>
        <v>0</v>
      </c>
      <c r="BB22" s="326">
        <f t="shared" si="29"/>
        <v>0</v>
      </c>
      <c r="BC22" s="326"/>
      <c r="BD22" s="326"/>
      <c r="BE22" s="340" t="e">
        <f t="shared" si="5"/>
        <v>#DIV/0!</v>
      </c>
      <c r="BF22" s="334"/>
      <c r="BG22" s="322"/>
      <c r="BH22" s="323"/>
      <c r="BI22" s="324"/>
      <c r="BJ22" s="323" t="e">
        <f t="shared" si="6"/>
        <v>#DIV/0!</v>
      </c>
      <c r="BK22" s="317"/>
      <c r="BL22" s="327" t="e">
        <f t="shared" si="30"/>
        <v>#DIV/0!</v>
      </c>
      <c r="BM22" s="319">
        <f t="shared" si="7"/>
        <v>0</v>
      </c>
      <c r="BN22" s="326">
        <f t="shared" si="8"/>
        <v>0</v>
      </c>
      <c r="BO22" s="328" t="e">
        <f t="shared" si="9"/>
        <v>#DIV/0!</v>
      </c>
      <c r="BP22" s="329">
        <f t="shared" si="10"/>
        <v>0</v>
      </c>
      <c r="BQ22" s="330" t="e">
        <f t="shared" si="11"/>
        <v>#DIV/0!</v>
      </c>
      <c r="BR22" s="340" t="e">
        <f t="shared" si="31"/>
        <v>#DIV/0!</v>
      </c>
    </row>
    <row r="23" spans="1:70" ht="26.25" customHeight="1">
      <c r="A23" s="403" t="s">
        <v>58</v>
      </c>
      <c r="B23" s="317">
        <v>15642</v>
      </c>
      <c r="C23" s="317">
        <v>15854</v>
      </c>
      <c r="D23" s="317">
        <f>C23/B23*100</f>
        <v>101.35532540595831</v>
      </c>
      <c r="E23" s="318">
        <f t="shared" si="12"/>
        <v>4.736269776779313</v>
      </c>
      <c r="F23" s="317">
        <v>15297</v>
      </c>
      <c r="G23" s="317">
        <v>15559</v>
      </c>
      <c r="H23" s="317">
        <f>G23/F23*100</f>
        <v>101.71275413479768</v>
      </c>
      <c r="I23" s="318">
        <f t="shared" si="13"/>
        <v>4.603989986565901</v>
      </c>
      <c r="J23" s="317">
        <v>20315.9116</v>
      </c>
      <c r="K23" s="317">
        <v>20471.54476</v>
      </c>
      <c r="L23" s="317">
        <f>K23/J23*100</f>
        <v>100.76606535342476</v>
      </c>
      <c r="M23" s="319">
        <f t="shared" si="14"/>
        <v>5.625133727995079</v>
      </c>
      <c r="N23" s="320">
        <f t="shared" si="15"/>
        <v>4617.544760000001</v>
      </c>
      <c r="O23" s="320">
        <f t="shared" si="16"/>
        <v>4912.544760000001</v>
      </c>
      <c r="P23" s="321">
        <f>K23/C23</f>
        <v>1.29125424246247</v>
      </c>
      <c r="Q23" s="321">
        <f>K23/G23</f>
        <v>1.3157365357670803</v>
      </c>
      <c r="R23" s="317">
        <v>17532.04</v>
      </c>
      <c r="S23" s="322">
        <v>4372.43586</v>
      </c>
      <c r="T23" s="317">
        <v>9007.05807</v>
      </c>
      <c r="U23" s="317">
        <v>12187.7231</v>
      </c>
      <c r="V23" s="317">
        <v>16952.65</v>
      </c>
      <c r="W23" s="317">
        <f>V23/R23*100</f>
        <v>96.69525052418315</v>
      </c>
      <c r="X23" s="319">
        <f t="shared" si="17"/>
        <v>5.514278945796649</v>
      </c>
      <c r="Y23" s="317">
        <f t="shared" si="18"/>
        <v>1393.6500000000015</v>
      </c>
      <c r="Z23" s="317">
        <f t="shared" si="19"/>
        <v>-3518.894759999999</v>
      </c>
      <c r="AA23" s="321">
        <f t="shared" si="32"/>
        <v>1.089571951924931</v>
      </c>
      <c r="AB23" s="345">
        <f t="shared" si="20"/>
        <v>0.828108000580607</v>
      </c>
      <c r="AC23" s="349">
        <v>369</v>
      </c>
      <c r="AD23" s="322">
        <v>10518</v>
      </c>
      <c r="AE23" s="323">
        <f t="shared" si="21"/>
        <v>28.504065040650406</v>
      </c>
      <c r="AF23" s="324">
        <v>131</v>
      </c>
      <c r="AG23" s="323">
        <f t="shared" si="0"/>
        <v>0.35501355013550134</v>
      </c>
      <c r="AH23" s="317"/>
      <c r="AI23" s="323">
        <f t="shared" si="22"/>
        <v>28.504065040650406</v>
      </c>
      <c r="AJ23" s="325">
        <f t="shared" si="1"/>
        <v>0.1629484970799878</v>
      </c>
      <c r="AK23" s="326">
        <f t="shared" si="23"/>
        <v>6145.56414</v>
      </c>
      <c r="AL23" s="326">
        <f t="shared" si="24"/>
        <v>-2861.4939299999987</v>
      </c>
      <c r="AM23" s="326"/>
      <c r="AN23" s="326"/>
      <c r="AO23" s="321">
        <f t="shared" si="25"/>
        <v>2.4055241372940346</v>
      </c>
      <c r="AP23" s="321"/>
      <c r="AQ23" s="321"/>
      <c r="AR23" s="340">
        <f t="shared" si="26"/>
        <v>0</v>
      </c>
      <c r="AS23" s="349">
        <v>200</v>
      </c>
      <c r="AT23" s="322">
        <v>7634.95391</v>
      </c>
      <c r="AU23" s="323">
        <f t="shared" si="27"/>
        <v>38.17476955</v>
      </c>
      <c r="AV23" s="324">
        <v>226</v>
      </c>
      <c r="AW23" s="323">
        <f t="shared" si="2"/>
        <v>1.13</v>
      </c>
      <c r="AX23" s="317"/>
      <c r="AY23" s="323">
        <f t="shared" si="28"/>
        <v>38.17476955</v>
      </c>
      <c r="AZ23" s="319">
        <f t="shared" si="3"/>
        <v>0.6033101975440469</v>
      </c>
      <c r="BA23" s="326">
        <f t="shared" si="4"/>
        <v>95</v>
      </c>
      <c r="BB23" s="326">
        <f t="shared" si="29"/>
        <v>94.83705150292002</v>
      </c>
      <c r="BC23" s="326"/>
      <c r="BD23" s="326"/>
      <c r="BE23" s="340">
        <f t="shared" si="5"/>
        <v>1.7251908396946565</v>
      </c>
      <c r="BF23" s="334">
        <v>60</v>
      </c>
      <c r="BG23" s="322"/>
      <c r="BH23" s="323"/>
      <c r="BI23" s="324">
        <v>50.44028</v>
      </c>
      <c r="BJ23" s="323">
        <f t="shared" si="6"/>
        <v>0.8406713333333333</v>
      </c>
      <c r="BK23" s="317"/>
      <c r="BL23" s="327">
        <f t="shared" si="30"/>
        <v>0</v>
      </c>
      <c r="BM23" s="319">
        <f t="shared" si="7"/>
        <v>0.1384448890548891</v>
      </c>
      <c r="BN23" s="326">
        <f t="shared" si="8"/>
        <v>-80.55972</v>
      </c>
      <c r="BO23" s="328">
        <f t="shared" si="9"/>
        <v>0.38504030534351147</v>
      </c>
      <c r="BP23" s="329">
        <f t="shared" si="10"/>
        <v>-175.55972</v>
      </c>
      <c r="BQ23" s="330">
        <f t="shared" si="11"/>
        <v>0.2231870796460177</v>
      </c>
      <c r="BR23" s="340" t="e">
        <f t="shared" si="31"/>
        <v>#DIV/0!</v>
      </c>
    </row>
    <row r="24" spans="1:70" ht="27" customHeight="1">
      <c r="A24" s="403" t="s">
        <v>59</v>
      </c>
      <c r="B24" s="317">
        <v>8779</v>
      </c>
      <c r="C24" s="317">
        <v>8760</v>
      </c>
      <c r="D24" s="317">
        <f>C24/B24*100</f>
        <v>99.78357443900217</v>
      </c>
      <c r="E24" s="318">
        <f t="shared" si="12"/>
        <v>2.6169877156923667</v>
      </c>
      <c r="F24" s="317">
        <v>25391</v>
      </c>
      <c r="G24" s="317">
        <v>26126</v>
      </c>
      <c r="H24" s="317">
        <f>G24/F24*100</f>
        <v>102.89472647788587</v>
      </c>
      <c r="I24" s="318">
        <f t="shared" si="13"/>
        <v>7.730820900380535</v>
      </c>
      <c r="J24" s="317">
        <v>26190</v>
      </c>
      <c r="K24" s="317">
        <v>26551.98713</v>
      </c>
      <c r="L24" s="317">
        <f>K24/J24*100</f>
        <v>101.3821578083238</v>
      </c>
      <c r="M24" s="319">
        <f t="shared" si="14"/>
        <v>7.295906591381933</v>
      </c>
      <c r="N24" s="320">
        <f t="shared" si="15"/>
        <v>17791.98713</v>
      </c>
      <c r="O24" s="320">
        <f t="shared" si="16"/>
        <v>425.98713000000134</v>
      </c>
      <c r="P24" s="321">
        <f>K24/C24</f>
        <v>3.0310487591324202</v>
      </c>
      <c r="Q24" s="321">
        <f>K24/G24</f>
        <v>1.0163051033453265</v>
      </c>
      <c r="R24" s="317">
        <v>9603</v>
      </c>
      <c r="S24" s="322">
        <v>341.43793</v>
      </c>
      <c r="T24" s="317">
        <v>599.53356</v>
      </c>
      <c r="U24" s="317">
        <v>946.29381</v>
      </c>
      <c r="V24" s="317">
        <v>2003.14</v>
      </c>
      <c r="W24" s="317">
        <f>V24/R24*100</f>
        <v>20.859523065708636</v>
      </c>
      <c r="X24" s="319">
        <f t="shared" si="17"/>
        <v>0.6515720390312487</v>
      </c>
      <c r="Y24" s="317">
        <f t="shared" si="18"/>
        <v>-24122.86</v>
      </c>
      <c r="Z24" s="317">
        <f t="shared" si="19"/>
        <v>-24548.847130000002</v>
      </c>
      <c r="AA24" s="321">
        <f t="shared" si="32"/>
        <v>0.07667228048687132</v>
      </c>
      <c r="AB24" s="345">
        <f t="shared" si="20"/>
        <v>0.07544218781790288</v>
      </c>
      <c r="AC24" s="349">
        <v>20305</v>
      </c>
      <c r="AD24" s="322">
        <v>1562</v>
      </c>
      <c r="AE24" s="323">
        <f t="shared" si="21"/>
        <v>0.07692686530411229</v>
      </c>
      <c r="AF24" s="324">
        <v>16028</v>
      </c>
      <c r="AG24" s="323">
        <f t="shared" si="0"/>
        <v>0.7893622260526963</v>
      </c>
      <c r="AH24" s="317"/>
      <c r="AI24" s="323">
        <f t="shared" si="22"/>
        <v>0.07692686530411229</v>
      </c>
      <c r="AJ24" s="325">
        <f t="shared" si="1"/>
        <v>19.936935199985072</v>
      </c>
      <c r="AK24" s="326">
        <f t="shared" si="23"/>
        <v>1220.56207</v>
      </c>
      <c r="AL24" s="326">
        <f t="shared" si="24"/>
        <v>621.02851</v>
      </c>
      <c r="AM24" s="326"/>
      <c r="AN24" s="326"/>
      <c r="AO24" s="321">
        <f t="shared" si="25"/>
        <v>4.574770002852349</v>
      </c>
      <c r="AP24" s="321"/>
      <c r="AQ24" s="321"/>
      <c r="AR24" s="340">
        <f t="shared" si="26"/>
        <v>0</v>
      </c>
      <c r="AS24" s="349">
        <v>6950</v>
      </c>
      <c r="AT24" s="322">
        <v>10498.27546</v>
      </c>
      <c r="AU24" s="323">
        <f t="shared" si="27"/>
        <v>1.5105432316546763</v>
      </c>
      <c r="AV24" s="324">
        <v>2543</v>
      </c>
      <c r="AW24" s="323">
        <f t="shared" si="2"/>
        <v>0.36589928057553955</v>
      </c>
      <c r="AX24" s="317"/>
      <c r="AY24" s="323">
        <f t="shared" si="28"/>
        <v>1.5105432316546763</v>
      </c>
      <c r="AZ24" s="319">
        <f t="shared" si="3"/>
        <v>6.7885744794447405</v>
      </c>
      <c r="BA24" s="326">
        <f t="shared" si="4"/>
        <v>-13485</v>
      </c>
      <c r="BB24" s="326">
        <f t="shared" si="29"/>
        <v>-13504.936935199985</v>
      </c>
      <c r="BC24" s="326"/>
      <c r="BD24" s="326"/>
      <c r="BE24" s="340">
        <f t="shared" si="5"/>
        <v>0.15865984527077615</v>
      </c>
      <c r="BF24" s="334">
        <v>4000</v>
      </c>
      <c r="BG24" s="322"/>
      <c r="BH24" s="323"/>
      <c r="BI24" s="324">
        <v>340.785</v>
      </c>
      <c r="BJ24" s="323">
        <f t="shared" si="6"/>
        <v>0.08519625</v>
      </c>
      <c r="BK24" s="317"/>
      <c r="BL24" s="327">
        <f t="shared" si="30"/>
        <v>0</v>
      </c>
      <c r="BM24" s="319">
        <f t="shared" si="7"/>
        <v>0.9353624031541932</v>
      </c>
      <c r="BN24" s="326">
        <f t="shared" si="8"/>
        <v>-15687.215</v>
      </c>
      <c r="BO24" s="328">
        <f t="shared" si="9"/>
        <v>0.02126185425505366</v>
      </c>
      <c r="BP24" s="329">
        <f t="shared" si="10"/>
        <v>-2202.215</v>
      </c>
      <c r="BQ24" s="330">
        <f t="shared" si="11"/>
        <v>0.13400904443570588</v>
      </c>
      <c r="BR24" s="340" t="e">
        <f t="shared" si="31"/>
        <v>#DIV/0!</v>
      </c>
    </row>
    <row r="25" spans="1:70" ht="24.75" customHeight="1">
      <c r="A25" s="403" t="s">
        <v>60</v>
      </c>
      <c r="B25" s="317"/>
      <c r="C25" s="317"/>
      <c r="D25" s="317"/>
      <c r="E25" s="318"/>
      <c r="F25" s="317"/>
      <c r="G25" s="317"/>
      <c r="H25" s="317"/>
      <c r="I25" s="318"/>
      <c r="J25" s="317"/>
      <c r="K25" s="317"/>
      <c r="L25" s="317"/>
      <c r="M25" s="319"/>
      <c r="N25" s="320"/>
      <c r="O25" s="320"/>
      <c r="P25" s="321"/>
      <c r="Q25" s="321"/>
      <c r="R25" s="317"/>
      <c r="S25" s="322"/>
      <c r="T25" s="317"/>
      <c r="U25" s="317"/>
      <c r="V25" s="317"/>
      <c r="W25" s="317"/>
      <c r="X25" s="319"/>
      <c r="Y25" s="317"/>
      <c r="Z25" s="317"/>
      <c r="AA25" s="321"/>
      <c r="AB25" s="345"/>
      <c r="AC25" s="349">
        <v>2000</v>
      </c>
      <c r="AD25" s="322"/>
      <c r="AE25" s="323"/>
      <c r="AF25" s="324">
        <v>186</v>
      </c>
      <c r="AG25" s="323">
        <f t="shared" si="0"/>
        <v>0.093</v>
      </c>
      <c r="AH25" s="317"/>
      <c r="AI25" s="323"/>
      <c r="AJ25" s="325">
        <f t="shared" si="1"/>
        <v>0.2313619882204407</v>
      </c>
      <c r="AK25" s="326"/>
      <c r="AL25" s="326"/>
      <c r="AM25" s="326"/>
      <c r="AN25" s="326"/>
      <c r="AO25" s="321"/>
      <c r="AP25" s="321"/>
      <c r="AQ25" s="321"/>
      <c r="AR25" s="340"/>
      <c r="AS25" s="349">
        <v>5000</v>
      </c>
      <c r="AT25" s="322"/>
      <c r="AU25" s="323"/>
      <c r="AV25" s="324">
        <v>122</v>
      </c>
      <c r="AW25" s="323">
        <f t="shared" si="2"/>
        <v>0.0244</v>
      </c>
      <c r="AX25" s="317"/>
      <c r="AY25" s="323"/>
      <c r="AZ25" s="319">
        <f t="shared" si="3"/>
        <v>0.3256807261078484</v>
      </c>
      <c r="BA25" s="326">
        <f t="shared" si="4"/>
        <v>-64</v>
      </c>
      <c r="BB25" s="326"/>
      <c r="BC25" s="326"/>
      <c r="BD25" s="326"/>
      <c r="BE25" s="340">
        <f t="shared" si="5"/>
        <v>0.6559139784946236</v>
      </c>
      <c r="BF25" s="334">
        <v>400</v>
      </c>
      <c r="BG25" s="322"/>
      <c r="BH25" s="323"/>
      <c r="BI25" s="324">
        <v>327.37402</v>
      </c>
      <c r="BJ25" s="323">
        <f t="shared" si="6"/>
        <v>0.8184350499999999</v>
      </c>
      <c r="BK25" s="317"/>
      <c r="BL25" s="327">
        <f t="shared" si="30"/>
        <v>0</v>
      </c>
      <c r="BM25" s="319">
        <f t="shared" si="7"/>
        <v>0.8985529001495044</v>
      </c>
      <c r="BN25" s="326">
        <f t="shared" si="8"/>
        <v>141.37401999999997</v>
      </c>
      <c r="BO25" s="328">
        <f t="shared" si="9"/>
        <v>1.760075376344086</v>
      </c>
      <c r="BP25" s="329">
        <f t="shared" si="10"/>
        <v>205.37401999999997</v>
      </c>
      <c r="BQ25" s="330">
        <f t="shared" si="11"/>
        <v>2.683393606557377</v>
      </c>
      <c r="BR25" s="340"/>
    </row>
    <row r="26" spans="1:70" ht="21.75" customHeight="1">
      <c r="A26" s="403" t="s">
        <v>61</v>
      </c>
      <c r="B26" s="317">
        <v>1470</v>
      </c>
      <c r="C26" s="317">
        <v>1575</v>
      </c>
      <c r="D26" s="317">
        <f aca="true" t="shared" si="33" ref="D26:D33">C26/B26*100</f>
        <v>107.14285714285714</v>
      </c>
      <c r="E26" s="318">
        <f aca="true" t="shared" si="34" ref="E26:E39">C26/C$38*100</f>
        <v>0.4705200516227714</v>
      </c>
      <c r="F26" s="317">
        <v>2140</v>
      </c>
      <c r="G26" s="317">
        <v>2024</v>
      </c>
      <c r="H26" s="317">
        <f aca="true" t="shared" si="35" ref="H26:H33">G26/F26*100</f>
        <v>94.57943925233646</v>
      </c>
      <c r="I26" s="318">
        <f aca="true" t="shared" si="36" ref="I26:I33">G26/G$38*100</f>
        <v>0.5989122522533186</v>
      </c>
      <c r="J26" s="317">
        <v>1896.25</v>
      </c>
      <c r="K26" s="317">
        <v>2267.62008</v>
      </c>
      <c r="L26" s="317">
        <f aca="true" t="shared" si="37" ref="L26:L39">K26/J26*100</f>
        <v>119.58444719841795</v>
      </c>
      <c r="M26" s="319">
        <f aca="true" t="shared" si="38" ref="M26:M39">K26/K$38*100</f>
        <v>0.62309250932595</v>
      </c>
      <c r="N26" s="320">
        <f aca="true" t="shared" si="39" ref="N26:N39">K26-C26</f>
        <v>692.6200800000001</v>
      </c>
      <c r="O26" s="320">
        <f aca="true" t="shared" si="40" ref="O26:O39">K26-G26</f>
        <v>243.62008000000014</v>
      </c>
      <c r="P26" s="321">
        <f aca="true" t="shared" si="41" ref="P26:P33">K26/C26</f>
        <v>1.439758780952381</v>
      </c>
      <c r="Q26" s="321">
        <f aca="true" t="shared" si="42" ref="Q26:Q33">K26/G26</f>
        <v>1.1203656521739132</v>
      </c>
      <c r="R26" s="317">
        <v>1342.37</v>
      </c>
      <c r="S26" s="322">
        <v>417.50709</v>
      </c>
      <c r="T26" s="317">
        <v>858.35534</v>
      </c>
      <c r="U26" s="317">
        <v>1086.25384</v>
      </c>
      <c r="V26" s="317">
        <v>1358.34</v>
      </c>
      <c r="W26" s="317">
        <f aca="true" t="shared" si="43" ref="W26:W33">V26/R26*100</f>
        <v>101.18968689705521</v>
      </c>
      <c r="X26" s="319">
        <f aca="true" t="shared" si="44" ref="X26:X39">V26/V$38*100</f>
        <v>0.44183450158137044</v>
      </c>
      <c r="Y26" s="317">
        <f aca="true" t="shared" si="45" ref="Y26:Y39">V26-G26</f>
        <v>-665.6600000000001</v>
      </c>
      <c r="Z26" s="317">
        <f aca="true" t="shared" si="46" ref="Z26:Z39">V26-K26</f>
        <v>-909.2800800000002</v>
      </c>
      <c r="AA26" s="321">
        <f aca="true" t="shared" si="47" ref="AA26:AA33">V26/G26</f>
        <v>0.6711166007905138</v>
      </c>
      <c r="AB26" s="345">
        <f aca="true" t="shared" si="48" ref="AB26:AB39">V26/K26</f>
        <v>0.5990156869663986</v>
      </c>
      <c r="AC26" s="349">
        <v>200</v>
      </c>
      <c r="AD26" s="322">
        <v>915</v>
      </c>
      <c r="AE26" s="323">
        <f>AD26/AC26</f>
        <v>4.575</v>
      </c>
      <c r="AF26" s="324">
        <v>0</v>
      </c>
      <c r="AG26" s="323">
        <f t="shared" si="0"/>
        <v>0</v>
      </c>
      <c r="AH26" s="317"/>
      <c r="AI26" s="323">
        <f aca="true" t="shared" si="49" ref="AI26:AI39">AD26/AC26</f>
        <v>4.575</v>
      </c>
      <c r="AJ26" s="325">
        <f t="shared" si="1"/>
        <v>0</v>
      </c>
      <c r="AK26" s="326">
        <f aca="true" t="shared" si="50" ref="AK26:AK39">AD26-S26</f>
        <v>497.49291</v>
      </c>
      <c r="AL26" s="326">
        <f aca="true" t="shared" si="51" ref="AL26:AL38">AK26-T26</f>
        <v>-360.86242999999996</v>
      </c>
      <c r="AM26" s="326"/>
      <c r="AN26" s="326"/>
      <c r="AO26" s="321">
        <f aca="true" t="shared" si="52" ref="AO26:AO39">AD26/S26</f>
        <v>2.1915795489844254</v>
      </c>
      <c r="AP26" s="321"/>
      <c r="AQ26" s="321"/>
      <c r="AR26" s="340">
        <f aca="true" t="shared" si="53" ref="AR26:AR39">AH26/V26</f>
        <v>0</v>
      </c>
      <c r="AS26" s="349">
        <v>200</v>
      </c>
      <c r="AT26" s="322">
        <v>1238.47972</v>
      </c>
      <c r="AU26" s="323">
        <f>AT26/AS26</f>
        <v>6.192398600000001</v>
      </c>
      <c r="AV26" s="324">
        <v>1</v>
      </c>
      <c r="AW26" s="323">
        <f t="shared" si="2"/>
        <v>0.005</v>
      </c>
      <c r="AX26" s="317"/>
      <c r="AY26" s="323">
        <f aca="true" t="shared" si="54" ref="AY26:AY39">AT26/AS26</f>
        <v>6.192398600000001</v>
      </c>
      <c r="AZ26" s="319">
        <f t="shared" si="3"/>
        <v>0.0026695141484249867</v>
      </c>
      <c r="BA26" s="326">
        <f t="shared" si="4"/>
        <v>1</v>
      </c>
      <c r="BB26" s="326">
        <f aca="true" t="shared" si="55" ref="BB26:BB38">BA26-AJ26</f>
        <v>1</v>
      </c>
      <c r="BC26" s="326"/>
      <c r="BD26" s="326"/>
      <c r="BE26" s="340"/>
      <c r="BF26" s="334">
        <v>0</v>
      </c>
      <c r="BG26" s="322"/>
      <c r="BH26" s="323"/>
      <c r="BI26" s="324">
        <v>0.33687</v>
      </c>
      <c r="BJ26" s="323"/>
      <c r="BK26" s="317"/>
      <c r="BL26" s="327" t="e">
        <f aca="true" t="shared" si="56" ref="BL26:BL39">BG26/BF26</f>
        <v>#DIV/0!</v>
      </c>
      <c r="BM26" s="319">
        <f t="shared" si="7"/>
        <v>0.0009246167899131507</v>
      </c>
      <c r="BN26" s="326">
        <f t="shared" si="8"/>
        <v>0.33687</v>
      </c>
      <c r="BO26" s="328"/>
      <c r="BP26" s="329">
        <f t="shared" si="10"/>
        <v>-0.66313</v>
      </c>
      <c r="BQ26" s="330">
        <f t="shared" si="11"/>
        <v>0.33687</v>
      </c>
      <c r="BR26" s="340" t="e">
        <f aca="true" t="shared" si="57" ref="BR26:BR39">BG26/AQ26</f>
        <v>#DIV/0!</v>
      </c>
    </row>
    <row r="27" spans="1:70" ht="21.75" customHeight="1">
      <c r="A27" s="460" t="s">
        <v>62</v>
      </c>
      <c r="B27" s="317">
        <v>1160</v>
      </c>
      <c r="C27" s="317">
        <v>1145</v>
      </c>
      <c r="D27" s="317">
        <f t="shared" si="33"/>
        <v>98.70689655172413</v>
      </c>
      <c r="E27" s="318">
        <f t="shared" si="34"/>
        <v>0.3420606089575068</v>
      </c>
      <c r="F27" s="462">
        <v>1131</v>
      </c>
      <c r="G27" s="462">
        <v>1175</v>
      </c>
      <c r="H27" s="317">
        <f t="shared" si="35"/>
        <v>103.89036251105217</v>
      </c>
      <c r="I27" s="318">
        <f t="shared" si="36"/>
        <v>0.34768868399093344</v>
      </c>
      <c r="J27" s="317">
        <v>803.4</v>
      </c>
      <c r="K27" s="317">
        <v>810.83102</v>
      </c>
      <c r="L27" s="317">
        <f t="shared" si="37"/>
        <v>100.92494647747074</v>
      </c>
      <c r="M27" s="453">
        <f t="shared" si="38"/>
        <v>0.2227986686778322</v>
      </c>
      <c r="N27" s="320">
        <f t="shared" si="39"/>
        <v>-334.16898000000003</v>
      </c>
      <c r="O27" s="320">
        <f t="shared" si="40"/>
        <v>-364.16898000000003</v>
      </c>
      <c r="P27" s="321">
        <f t="shared" si="41"/>
        <v>0.7081493624454148</v>
      </c>
      <c r="Q27" s="321">
        <f t="shared" si="42"/>
        <v>0.6900689531914893</v>
      </c>
      <c r="R27" s="317">
        <v>66.49</v>
      </c>
      <c r="S27" s="322">
        <v>2.75</v>
      </c>
      <c r="T27" s="317">
        <v>11.3936</v>
      </c>
      <c r="U27" s="317">
        <v>67.02864</v>
      </c>
      <c r="V27" s="317">
        <v>62.63</v>
      </c>
      <c r="W27" s="317">
        <f t="shared" si="43"/>
        <v>94.194615731689</v>
      </c>
      <c r="X27" s="453">
        <f t="shared" si="44"/>
        <v>0.020371994371100925</v>
      </c>
      <c r="Y27" s="317">
        <f t="shared" si="45"/>
        <v>-1112.37</v>
      </c>
      <c r="Z27" s="317">
        <f t="shared" si="46"/>
        <v>-748.20102</v>
      </c>
      <c r="AA27" s="321">
        <f t="shared" si="47"/>
        <v>0.05330212765957447</v>
      </c>
      <c r="AB27" s="345">
        <f t="shared" si="48"/>
        <v>0.07724174144200847</v>
      </c>
      <c r="AC27" s="349">
        <v>0</v>
      </c>
      <c r="AD27" s="322">
        <v>-43</v>
      </c>
      <c r="AE27" s="323" t="e">
        <f>AD27/AC27</f>
        <v>#DIV/0!</v>
      </c>
      <c r="AF27" s="324">
        <v>8</v>
      </c>
      <c r="AG27" s="323"/>
      <c r="AH27" s="317"/>
      <c r="AI27" s="323" t="e">
        <f t="shared" si="49"/>
        <v>#DIV/0!</v>
      </c>
      <c r="AJ27" s="325">
        <f t="shared" si="1"/>
        <v>0.009951053256793149</v>
      </c>
      <c r="AK27" s="326">
        <f t="shared" si="50"/>
        <v>-45.75</v>
      </c>
      <c r="AL27" s="326">
        <f t="shared" si="51"/>
        <v>-57.1436</v>
      </c>
      <c r="AM27" s="326"/>
      <c r="AN27" s="326"/>
      <c r="AO27" s="321">
        <f t="shared" si="52"/>
        <v>-15.636363636363637</v>
      </c>
      <c r="AP27" s="321"/>
      <c r="AQ27" s="321"/>
      <c r="AR27" s="340">
        <f t="shared" si="53"/>
        <v>0</v>
      </c>
      <c r="AS27" s="349">
        <v>0</v>
      </c>
      <c r="AT27" s="322">
        <v>0</v>
      </c>
      <c r="AU27" s="323"/>
      <c r="AV27" s="324">
        <v>1212</v>
      </c>
      <c r="AW27" s="323"/>
      <c r="AX27" s="317"/>
      <c r="AY27" s="323" t="e">
        <f t="shared" si="54"/>
        <v>#DIV/0!</v>
      </c>
      <c r="AZ27" s="453">
        <f t="shared" si="3"/>
        <v>3.2354511478910837</v>
      </c>
      <c r="BA27" s="326">
        <f t="shared" si="4"/>
        <v>1204</v>
      </c>
      <c r="BB27" s="326">
        <f t="shared" si="55"/>
        <v>1203.9900489467432</v>
      </c>
      <c r="BC27" s="326"/>
      <c r="BD27" s="326"/>
      <c r="BE27" s="340"/>
      <c r="BF27" s="334">
        <v>0</v>
      </c>
      <c r="BG27" s="322"/>
      <c r="BH27" s="323"/>
      <c r="BI27" s="324">
        <v>26.5814</v>
      </c>
      <c r="BJ27" s="323"/>
      <c r="BK27" s="317"/>
      <c r="BL27" s="327" t="e">
        <f t="shared" si="56"/>
        <v>#DIV/0!</v>
      </c>
      <c r="BM27" s="453">
        <f t="shared" si="7"/>
        <v>0.07295873404992259</v>
      </c>
      <c r="BN27" s="326">
        <f t="shared" si="8"/>
        <v>18.5814</v>
      </c>
      <c r="BO27" s="328">
        <f t="shared" si="9"/>
        <v>3.322675</v>
      </c>
      <c r="BP27" s="329">
        <f t="shared" si="10"/>
        <v>-1185.4186</v>
      </c>
      <c r="BQ27" s="330">
        <f aca="true" t="shared" si="58" ref="BQ27:BQ36">BI27/AV27</f>
        <v>0.02193184818481848</v>
      </c>
      <c r="BR27" s="340" t="e">
        <f t="shared" si="57"/>
        <v>#DIV/0!</v>
      </c>
    </row>
    <row r="28" spans="1:70" ht="13.5" customHeight="1" hidden="1">
      <c r="A28" s="461"/>
      <c r="B28" s="352"/>
      <c r="C28" s="352"/>
      <c r="D28" s="352" t="e">
        <f t="shared" si="33"/>
        <v>#DIV/0!</v>
      </c>
      <c r="E28" s="353">
        <f t="shared" si="34"/>
        <v>0</v>
      </c>
      <c r="F28" s="463"/>
      <c r="G28" s="463"/>
      <c r="H28" s="352" t="e">
        <f t="shared" si="35"/>
        <v>#DIV/0!</v>
      </c>
      <c r="I28" s="353">
        <f t="shared" si="36"/>
        <v>0</v>
      </c>
      <c r="J28" s="352"/>
      <c r="K28" s="352"/>
      <c r="L28" s="352" t="e">
        <f t="shared" si="37"/>
        <v>#DIV/0!</v>
      </c>
      <c r="M28" s="454">
        <f t="shared" si="38"/>
        <v>0</v>
      </c>
      <c r="N28" s="355">
        <f t="shared" si="39"/>
        <v>0</v>
      </c>
      <c r="O28" s="355">
        <f t="shared" si="40"/>
        <v>0</v>
      </c>
      <c r="P28" s="356" t="e">
        <f t="shared" si="41"/>
        <v>#DIV/0!</v>
      </c>
      <c r="Q28" s="356" t="e">
        <f t="shared" si="42"/>
        <v>#DIV/0!</v>
      </c>
      <c r="R28" s="352"/>
      <c r="S28" s="357"/>
      <c r="T28" s="352"/>
      <c r="U28" s="352"/>
      <c r="V28" s="352"/>
      <c r="W28" s="352" t="e">
        <f t="shared" si="43"/>
        <v>#DIV/0!</v>
      </c>
      <c r="X28" s="454">
        <f t="shared" si="44"/>
        <v>0</v>
      </c>
      <c r="Y28" s="352">
        <f t="shared" si="45"/>
        <v>0</v>
      </c>
      <c r="Z28" s="352">
        <f t="shared" si="46"/>
        <v>0</v>
      </c>
      <c r="AA28" s="356" t="e">
        <f t="shared" si="47"/>
        <v>#DIV/0!</v>
      </c>
      <c r="AB28" s="358" t="e">
        <f t="shared" si="48"/>
        <v>#DIV/0!</v>
      </c>
      <c r="AC28" s="359"/>
      <c r="AD28" s="357"/>
      <c r="AE28" s="360" t="e">
        <f aca="true" t="shared" si="59" ref="AE28:AE38">AD28/AC28</f>
        <v>#DIV/0!</v>
      </c>
      <c r="AF28" s="361"/>
      <c r="AG28" s="360" t="e">
        <f aca="true" t="shared" si="60" ref="AG28:AG35">AF28/AC28</f>
        <v>#DIV/0!</v>
      </c>
      <c r="AH28" s="352"/>
      <c r="AI28" s="360" t="e">
        <f t="shared" si="49"/>
        <v>#DIV/0!</v>
      </c>
      <c r="AJ28" s="362">
        <f t="shared" si="1"/>
        <v>0</v>
      </c>
      <c r="AK28" s="363">
        <f t="shared" si="50"/>
        <v>0</v>
      </c>
      <c r="AL28" s="363">
        <f t="shared" si="51"/>
        <v>0</v>
      </c>
      <c r="AM28" s="363"/>
      <c r="AN28" s="363"/>
      <c r="AO28" s="356" t="e">
        <f t="shared" si="52"/>
        <v>#DIV/0!</v>
      </c>
      <c r="AP28" s="356"/>
      <c r="AQ28" s="356"/>
      <c r="AR28" s="364" t="e">
        <f t="shared" si="53"/>
        <v>#DIV/0!</v>
      </c>
      <c r="AS28" s="359"/>
      <c r="AT28" s="357"/>
      <c r="AU28" s="360" t="e">
        <f aca="true" t="shared" si="61" ref="AU28:AU38">AT28/AS28</f>
        <v>#DIV/0!</v>
      </c>
      <c r="AV28" s="361"/>
      <c r="AW28" s="360" t="e">
        <f aca="true" t="shared" si="62" ref="AW28:AW39">AV28/AS28</f>
        <v>#DIV/0!</v>
      </c>
      <c r="AX28" s="352"/>
      <c r="AY28" s="360" t="e">
        <f t="shared" si="54"/>
        <v>#DIV/0!</v>
      </c>
      <c r="AZ28" s="454">
        <f t="shared" si="3"/>
        <v>0</v>
      </c>
      <c r="BA28" s="363">
        <f t="shared" si="4"/>
        <v>0</v>
      </c>
      <c r="BB28" s="363">
        <f t="shared" si="55"/>
        <v>0</v>
      </c>
      <c r="BC28" s="363"/>
      <c r="BD28" s="363"/>
      <c r="BE28" s="364" t="e">
        <f aca="true" t="shared" si="63" ref="BE28:BE34">AV28/AF28</f>
        <v>#DIV/0!</v>
      </c>
      <c r="BF28" s="365"/>
      <c r="BG28" s="357"/>
      <c r="BH28" s="360" t="e">
        <f aca="true" t="shared" si="64" ref="BH28:BH38">BG28/BF28</f>
        <v>#DIV/0!</v>
      </c>
      <c r="BI28" s="361"/>
      <c r="BJ28" s="360" t="e">
        <f aca="true" t="shared" si="65" ref="BJ28:BJ39">BI28/BF28</f>
        <v>#DIV/0!</v>
      </c>
      <c r="BK28" s="352"/>
      <c r="BL28" s="366" t="e">
        <f t="shared" si="56"/>
        <v>#DIV/0!</v>
      </c>
      <c r="BM28" s="454">
        <f t="shared" si="7"/>
        <v>0</v>
      </c>
      <c r="BN28" s="363">
        <f t="shared" si="8"/>
        <v>0</v>
      </c>
      <c r="BO28" s="367" t="e">
        <f aca="true" t="shared" si="66" ref="BO28:BO36">BI28/AF28</f>
        <v>#DIV/0!</v>
      </c>
      <c r="BP28" s="368">
        <f t="shared" si="10"/>
        <v>0</v>
      </c>
      <c r="BQ28" s="369" t="e">
        <f t="shared" si="58"/>
        <v>#DIV/0!</v>
      </c>
      <c r="BR28" s="340" t="e">
        <f t="shared" si="57"/>
        <v>#DIV/0!</v>
      </c>
    </row>
    <row r="29" spans="1:70" ht="26.25" customHeight="1">
      <c r="A29" s="405" t="s">
        <v>63</v>
      </c>
      <c r="B29" s="388">
        <f>B12+B20</f>
        <v>108738</v>
      </c>
      <c r="C29" s="388">
        <f>C12+C20</f>
        <v>110205</v>
      </c>
      <c r="D29" s="388">
        <f t="shared" si="33"/>
        <v>101.3491143850356</v>
      </c>
      <c r="E29" s="389">
        <f t="shared" si="34"/>
        <v>32.92296018354763</v>
      </c>
      <c r="F29" s="388">
        <f>F12+F20</f>
        <v>118076</v>
      </c>
      <c r="G29" s="388">
        <f>G12+G20</f>
        <v>118264</v>
      </c>
      <c r="H29" s="388">
        <f t="shared" si="35"/>
        <v>100.15921948575495</v>
      </c>
      <c r="I29" s="389">
        <f t="shared" si="36"/>
        <v>34.9949400200032</v>
      </c>
      <c r="J29" s="388">
        <f>J12+J20</f>
        <v>140128.8616</v>
      </c>
      <c r="K29" s="388">
        <f>K12+K20</f>
        <v>133676.73889</v>
      </c>
      <c r="L29" s="388">
        <f t="shared" si="37"/>
        <v>95.3955790146803</v>
      </c>
      <c r="M29" s="390">
        <f t="shared" si="38"/>
        <v>36.73145047890028</v>
      </c>
      <c r="N29" s="391">
        <f t="shared" si="39"/>
        <v>23471.738890000008</v>
      </c>
      <c r="O29" s="391">
        <f t="shared" si="40"/>
        <v>15412.738890000008</v>
      </c>
      <c r="P29" s="392">
        <f t="shared" si="41"/>
        <v>1.2129825224808313</v>
      </c>
      <c r="Q29" s="392">
        <f t="shared" si="42"/>
        <v>1.1303248570148143</v>
      </c>
      <c r="R29" s="388">
        <f>R12+R20</f>
        <v>127192.4</v>
      </c>
      <c r="S29" s="388">
        <f>S12+S20</f>
        <v>25768.39723</v>
      </c>
      <c r="T29" s="388">
        <f>T12+T20</f>
        <v>56910.91159</v>
      </c>
      <c r="U29" s="388">
        <f>U12+U20</f>
        <v>83531.60488</v>
      </c>
      <c r="V29" s="388">
        <f>V12+V20</f>
        <v>114967.91999999998</v>
      </c>
      <c r="W29" s="388">
        <f t="shared" si="43"/>
        <v>90.38898550542326</v>
      </c>
      <c r="X29" s="390">
        <f t="shared" si="44"/>
        <v>37.39622894934027</v>
      </c>
      <c r="Y29" s="388">
        <f t="shared" si="45"/>
        <v>-3296.0800000000163</v>
      </c>
      <c r="Z29" s="388">
        <f t="shared" si="46"/>
        <v>-18708.818890000024</v>
      </c>
      <c r="AA29" s="392">
        <f t="shared" si="47"/>
        <v>0.9721294730433605</v>
      </c>
      <c r="AB29" s="393">
        <f t="shared" si="48"/>
        <v>0.8600443200114632</v>
      </c>
      <c r="AC29" s="394">
        <f>AC12+AC20-1</f>
        <v>53862</v>
      </c>
      <c r="AD29" s="388">
        <f>AD12+AD20</f>
        <v>51289.92058</v>
      </c>
      <c r="AE29" s="395">
        <f t="shared" si="59"/>
        <v>0.9522468638372136</v>
      </c>
      <c r="AF29" s="396">
        <f>AF12+AF20</f>
        <v>38816.5</v>
      </c>
      <c r="AG29" s="395">
        <f t="shared" si="60"/>
        <v>0.7206657755003527</v>
      </c>
      <c r="AH29" s="388">
        <f>AH12+AH20</f>
        <v>0</v>
      </c>
      <c r="AI29" s="395">
        <f t="shared" si="49"/>
        <v>0.9522468638372136</v>
      </c>
      <c r="AJ29" s="390">
        <f t="shared" si="1"/>
        <v>48.28313234278891</v>
      </c>
      <c r="AK29" s="388">
        <f t="shared" si="50"/>
        <v>25521.52335</v>
      </c>
      <c r="AL29" s="388">
        <f t="shared" si="51"/>
        <v>-31389.388240000004</v>
      </c>
      <c r="AM29" s="388"/>
      <c r="AN29" s="388"/>
      <c r="AO29" s="392">
        <f t="shared" si="52"/>
        <v>1.99041950968869</v>
      </c>
      <c r="AP29" s="392"/>
      <c r="AQ29" s="392"/>
      <c r="AR29" s="397">
        <f t="shared" si="53"/>
        <v>0</v>
      </c>
      <c r="AS29" s="394">
        <f>AS12+AS20</f>
        <v>40484</v>
      </c>
      <c r="AT29" s="388">
        <f>AT12+AT20</f>
        <v>63563.71311</v>
      </c>
      <c r="AU29" s="395">
        <f t="shared" si="61"/>
        <v>1.5700946820966306</v>
      </c>
      <c r="AV29" s="396">
        <f>AV12+AV20</f>
        <v>22702</v>
      </c>
      <c r="AW29" s="395">
        <f t="shared" si="62"/>
        <v>0.5607647465665448</v>
      </c>
      <c r="AX29" s="388">
        <f>AX12+AX20</f>
        <v>0</v>
      </c>
      <c r="AY29" s="395">
        <f t="shared" si="54"/>
        <v>1.5700946820966306</v>
      </c>
      <c r="AZ29" s="390">
        <f t="shared" si="3"/>
        <v>60.60331019754405</v>
      </c>
      <c r="BA29" s="388">
        <f t="shared" si="4"/>
        <v>-16114.5</v>
      </c>
      <c r="BB29" s="388">
        <f t="shared" si="55"/>
        <v>-16162.783132342789</v>
      </c>
      <c r="BC29" s="388"/>
      <c r="BD29" s="388"/>
      <c r="BE29" s="397">
        <f t="shared" si="63"/>
        <v>0.5848543789367924</v>
      </c>
      <c r="BF29" s="398">
        <f>BF12+BF20</f>
        <v>31947.718869999997</v>
      </c>
      <c r="BG29" s="388">
        <f>BG12+BG20</f>
        <v>1025.44437</v>
      </c>
      <c r="BH29" s="395">
        <f t="shared" si="64"/>
        <v>0.03209757711255333</v>
      </c>
      <c r="BI29" s="396">
        <f>BI12+BI20</f>
        <v>16686.85571</v>
      </c>
      <c r="BJ29" s="395">
        <f t="shared" si="65"/>
        <v>0.5223175957539031</v>
      </c>
      <c r="BK29" s="388">
        <f>BK12+BK20</f>
        <v>0</v>
      </c>
      <c r="BL29" s="399">
        <f t="shared" si="56"/>
        <v>0.03209757711255333</v>
      </c>
      <c r="BM29" s="390">
        <f t="shared" si="7"/>
        <v>45.800893401977405</v>
      </c>
      <c r="BN29" s="388">
        <f t="shared" si="8"/>
        <v>-22129.64429</v>
      </c>
      <c r="BO29" s="400">
        <f t="shared" si="66"/>
        <v>0.42989078639238465</v>
      </c>
      <c r="BP29" s="388">
        <f t="shared" si="10"/>
        <v>-6015.14429</v>
      </c>
      <c r="BQ29" s="400">
        <f t="shared" si="58"/>
        <v>0.7350390146242621</v>
      </c>
      <c r="BR29" s="402" t="e">
        <f t="shared" si="57"/>
        <v>#DIV/0!</v>
      </c>
    </row>
    <row r="30" spans="1:70" ht="20.25" customHeight="1">
      <c r="A30" s="406" t="s">
        <v>64</v>
      </c>
      <c r="B30" s="370">
        <v>11588</v>
      </c>
      <c r="C30" s="370">
        <v>11588</v>
      </c>
      <c r="D30" s="370">
        <f t="shared" si="33"/>
        <v>100</v>
      </c>
      <c r="E30" s="371">
        <f t="shared" si="34"/>
        <v>3.4618326083839204</v>
      </c>
      <c r="F30" s="370">
        <v>12784</v>
      </c>
      <c r="G30" s="370">
        <v>12784</v>
      </c>
      <c r="H30" s="370">
        <f t="shared" si="35"/>
        <v>100</v>
      </c>
      <c r="I30" s="371">
        <f t="shared" si="36"/>
        <v>3.782852881821356</v>
      </c>
      <c r="J30" s="370">
        <v>14739</v>
      </c>
      <c r="K30" s="370">
        <v>14739</v>
      </c>
      <c r="L30" s="370">
        <f t="shared" si="37"/>
        <v>100</v>
      </c>
      <c r="M30" s="372">
        <f t="shared" si="38"/>
        <v>4.04995553530077</v>
      </c>
      <c r="N30" s="373">
        <f t="shared" si="39"/>
        <v>3151</v>
      </c>
      <c r="O30" s="373">
        <f t="shared" si="40"/>
        <v>1955</v>
      </c>
      <c r="P30" s="374">
        <f t="shared" si="41"/>
        <v>1.2719192267863306</v>
      </c>
      <c r="Q30" s="374">
        <f t="shared" si="42"/>
        <v>1.1529255319148937</v>
      </c>
      <c r="R30" s="370">
        <v>16095</v>
      </c>
      <c r="S30" s="375">
        <v>4026</v>
      </c>
      <c r="T30" s="370">
        <v>10949</v>
      </c>
      <c r="U30" s="370">
        <v>14646</v>
      </c>
      <c r="V30" s="370">
        <v>16095</v>
      </c>
      <c r="W30" s="370">
        <f t="shared" si="43"/>
        <v>100</v>
      </c>
      <c r="X30" s="372">
        <f t="shared" si="44"/>
        <v>5.235306552816053</v>
      </c>
      <c r="Y30" s="370">
        <f t="shared" si="45"/>
        <v>3311</v>
      </c>
      <c r="Z30" s="370">
        <f t="shared" si="46"/>
        <v>1356</v>
      </c>
      <c r="AA30" s="374">
        <f t="shared" si="47"/>
        <v>1.2589956195244054</v>
      </c>
      <c r="AB30" s="376">
        <f t="shared" si="48"/>
        <v>1.092000814166497</v>
      </c>
      <c r="AC30" s="377">
        <v>99</v>
      </c>
      <c r="AD30" s="375">
        <v>18546</v>
      </c>
      <c r="AE30" s="378">
        <f t="shared" si="59"/>
        <v>187.33333333333334</v>
      </c>
      <c r="AF30" s="379">
        <v>71</v>
      </c>
      <c r="AG30" s="378">
        <f t="shared" si="60"/>
        <v>0.7171717171717171</v>
      </c>
      <c r="AH30" s="370"/>
      <c r="AI30" s="378">
        <f t="shared" si="49"/>
        <v>187.33333333333334</v>
      </c>
      <c r="AJ30" s="380">
        <f t="shared" si="1"/>
        <v>0.0883155976540392</v>
      </c>
      <c r="AK30" s="381">
        <f t="shared" si="50"/>
        <v>14520</v>
      </c>
      <c r="AL30" s="381">
        <f t="shared" si="51"/>
        <v>3571</v>
      </c>
      <c r="AM30" s="381"/>
      <c r="AN30" s="381"/>
      <c r="AO30" s="374">
        <f t="shared" si="52"/>
        <v>4.60655737704918</v>
      </c>
      <c r="AP30" s="374"/>
      <c r="AQ30" s="374"/>
      <c r="AR30" s="382">
        <f t="shared" si="53"/>
        <v>0</v>
      </c>
      <c r="AS30" s="377">
        <v>99</v>
      </c>
      <c r="AT30" s="375">
        <v>19959.2</v>
      </c>
      <c r="AU30" s="378">
        <f t="shared" si="61"/>
        <v>201.6080808080808</v>
      </c>
      <c r="AV30" s="379">
        <v>72</v>
      </c>
      <c r="AW30" s="378">
        <f t="shared" si="62"/>
        <v>0.7272727272727273</v>
      </c>
      <c r="AX30" s="370"/>
      <c r="AY30" s="378">
        <f t="shared" si="54"/>
        <v>201.6080808080808</v>
      </c>
      <c r="AZ30" s="372">
        <f t="shared" si="3"/>
        <v>0.19220501868659903</v>
      </c>
      <c r="BA30" s="381">
        <f t="shared" si="4"/>
        <v>1</v>
      </c>
      <c r="BB30" s="381">
        <f t="shared" si="55"/>
        <v>0.9116844023459608</v>
      </c>
      <c r="BC30" s="381"/>
      <c r="BD30" s="381"/>
      <c r="BE30" s="382">
        <f t="shared" si="63"/>
        <v>1.0140845070422535</v>
      </c>
      <c r="BF30" s="383">
        <v>183</v>
      </c>
      <c r="BG30" s="375"/>
      <c r="BH30" s="378"/>
      <c r="BI30" s="379">
        <v>135</v>
      </c>
      <c r="BJ30" s="378">
        <f t="shared" si="65"/>
        <v>0.7377049180327869</v>
      </c>
      <c r="BK30" s="370"/>
      <c r="BL30" s="384">
        <f t="shared" si="56"/>
        <v>0</v>
      </c>
      <c r="BM30" s="372">
        <f t="shared" si="7"/>
        <v>0.37053838762215496</v>
      </c>
      <c r="BN30" s="381">
        <f t="shared" si="8"/>
        <v>64</v>
      </c>
      <c r="BO30" s="385">
        <f t="shared" si="66"/>
        <v>1.9014084507042253</v>
      </c>
      <c r="BP30" s="386">
        <f t="shared" si="10"/>
        <v>63</v>
      </c>
      <c r="BQ30" s="387">
        <f t="shared" si="58"/>
        <v>1.875</v>
      </c>
      <c r="BR30" s="340" t="e">
        <f t="shared" si="57"/>
        <v>#DIV/0!</v>
      </c>
    </row>
    <row r="31" spans="1:70" ht="22.5" customHeight="1">
      <c r="A31" s="403" t="s">
        <v>65</v>
      </c>
      <c r="B31" s="317">
        <v>67560.67732</v>
      </c>
      <c r="C31" s="317">
        <v>63314.36077</v>
      </c>
      <c r="D31" s="317">
        <f t="shared" si="33"/>
        <v>93.71481056963447</v>
      </c>
      <c r="E31" s="318">
        <f t="shared" si="34"/>
        <v>18.914715109817887</v>
      </c>
      <c r="F31" s="317">
        <v>41067.01952</v>
      </c>
      <c r="G31" s="317">
        <v>33721.20332</v>
      </c>
      <c r="H31" s="317">
        <f t="shared" si="35"/>
        <v>82.11261424408333</v>
      </c>
      <c r="I31" s="318">
        <f t="shared" si="36"/>
        <v>9.978281536103403</v>
      </c>
      <c r="J31" s="317">
        <v>45622.08209</v>
      </c>
      <c r="K31" s="317">
        <v>44589.3791</v>
      </c>
      <c r="L31" s="317">
        <f t="shared" si="37"/>
        <v>97.73639662485644</v>
      </c>
      <c r="M31" s="319">
        <f t="shared" si="38"/>
        <v>12.252188255761547</v>
      </c>
      <c r="N31" s="320">
        <f t="shared" si="39"/>
        <v>-18724.98167</v>
      </c>
      <c r="O31" s="320">
        <f t="shared" si="40"/>
        <v>10868.175779999998</v>
      </c>
      <c r="P31" s="321">
        <f t="shared" si="41"/>
        <v>0.7042537989442612</v>
      </c>
      <c r="Q31" s="321">
        <f t="shared" si="42"/>
        <v>1.3222950164875669</v>
      </c>
      <c r="R31" s="317">
        <v>21330.1</v>
      </c>
      <c r="S31" s="322">
        <v>2232.22152</v>
      </c>
      <c r="T31" s="317">
        <v>5917.714</v>
      </c>
      <c r="U31" s="317">
        <v>10846.68271</v>
      </c>
      <c r="V31" s="317">
        <v>20301.34</v>
      </c>
      <c r="W31" s="317">
        <f t="shared" si="43"/>
        <v>95.17695650747066</v>
      </c>
      <c r="X31" s="319">
        <f t="shared" si="44"/>
        <v>6.603525214846018</v>
      </c>
      <c r="Y31" s="317">
        <f t="shared" si="45"/>
        <v>-13419.86332</v>
      </c>
      <c r="Z31" s="317">
        <f t="shared" si="46"/>
        <v>-24288.039099999998</v>
      </c>
      <c r="AA31" s="321">
        <f t="shared" si="47"/>
        <v>0.6020348623786893</v>
      </c>
      <c r="AB31" s="345">
        <f t="shared" si="48"/>
        <v>0.4552954180965485</v>
      </c>
      <c r="AC31" s="349">
        <v>62796</v>
      </c>
      <c r="AD31" s="322">
        <v>44509</v>
      </c>
      <c r="AE31" s="323">
        <f t="shared" si="59"/>
        <v>0.7087871838970635</v>
      </c>
      <c r="AF31" s="324">
        <v>40104</v>
      </c>
      <c r="AG31" s="323">
        <f t="shared" si="60"/>
        <v>0.6386394037836804</v>
      </c>
      <c r="AH31" s="317"/>
      <c r="AI31" s="323">
        <f t="shared" si="49"/>
        <v>0.7087871838970635</v>
      </c>
      <c r="AJ31" s="325">
        <f t="shared" si="1"/>
        <v>49.884629976304055</v>
      </c>
      <c r="AK31" s="326">
        <f t="shared" si="50"/>
        <v>42276.77848</v>
      </c>
      <c r="AL31" s="326">
        <f t="shared" si="51"/>
        <v>36359.06448</v>
      </c>
      <c r="AM31" s="326"/>
      <c r="AN31" s="326"/>
      <c r="AO31" s="321">
        <f t="shared" si="52"/>
        <v>19.939329318893044</v>
      </c>
      <c r="AP31" s="321"/>
      <c r="AQ31" s="321"/>
      <c r="AR31" s="340">
        <f t="shared" si="53"/>
        <v>0</v>
      </c>
      <c r="AS31" s="349">
        <v>33611</v>
      </c>
      <c r="AT31" s="322">
        <v>14747.19358</v>
      </c>
      <c r="AU31" s="323">
        <f t="shared" si="61"/>
        <v>0.43876092886257473</v>
      </c>
      <c r="AV31" s="324">
        <v>14459</v>
      </c>
      <c r="AW31" s="323">
        <f t="shared" si="62"/>
        <v>0.4301865460712267</v>
      </c>
      <c r="AX31" s="317"/>
      <c r="AY31" s="323">
        <f t="shared" si="54"/>
        <v>0.43876092886257473</v>
      </c>
      <c r="AZ31" s="319">
        <f t="shared" si="3"/>
        <v>38.59850507207688</v>
      </c>
      <c r="BA31" s="326">
        <f t="shared" si="4"/>
        <v>-25645</v>
      </c>
      <c r="BB31" s="326">
        <f t="shared" si="55"/>
        <v>-25694.884629976303</v>
      </c>
      <c r="BC31" s="326"/>
      <c r="BD31" s="326"/>
      <c r="BE31" s="340">
        <f t="shared" si="63"/>
        <v>0.3605376022341911</v>
      </c>
      <c r="BF31" s="334">
        <v>108687.355</v>
      </c>
      <c r="BG31" s="322"/>
      <c r="BH31" s="323"/>
      <c r="BI31" s="324">
        <v>19611.61637</v>
      </c>
      <c r="BJ31" s="323">
        <f t="shared" si="65"/>
        <v>0.1804406443601466</v>
      </c>
      <c r="BK31" s="317"/>
      <c r="BL31" s="327">
        <f t="shared" si="56"/>
        <v>0</v>
      </c>
      <c r="BM31" s="319">
        <f t="shared" si="7"/>
        <v>53.82856821040044</v>
      </c>
      <c r="BN31" s="326">
        <f t="shared" si="8"/>
        <v>-20492.38363</v>
      </c>
      <c r="BO31" s="328">
        <f t="shared" si="66"/>
        <v>0.48901895995411926</v>
      </c>
      <c r="BP31" s="329">
        <f t="shared" si="10"/>
        <v>5152.61637</v>
      </c>
      <c r="BQ31" s="330">
        <f t="shared" si="58"/>
        <v>1.356360493118473</v>
      </c>
      <c r="BR31" s="340" t="e">
        <f t="shared" si="57"/>
        <v>#DIV/0!</v>
      </c>
    </row>
    <row r="32" spans="1:70" ht="20.25" customHeight="1">
      <c r="A32" s="403" t="s">
        <v>66</v>
      </c>
      <c r="B32" s="317">
        <v>153127.4</v>
      </c>
      <c r="C32" s="317">
        <v>152009.6</v>
      </c>
      <c r="D32" s="317">
        <f t="shared" si="33"/>
        <v>99.2700196045907</v>
      </c>
      <c r="E32" s="318">
        <f t="shared" si="34"/>
        <v>45.411787199464655</v>
      </c>
      <c r="F32" s="317">
        <v>175797.3</v>
      </c>
      <c r="G32" s="317">
        <v>174175.01592</v>
      </c>
      <c r="H32" s="317">
        <f t="shared" si="35"/>
        <v>99.07718487144001</v>
      </c>
      <c r="I32" s="318">
        <f t="shared" si="36"/>
        <v>51.53930388878697</v>
      </c>
      <c r="J32" s="317">
        <v>173163.4</v>
      </c>
      <c r="K32" s="317">
        <v>170029.42003</v>
      </c>
      <c r="L32" s="317">
        <f t="shared" si="37"/>
        <v>98.19016029368794</v>
      </c>
      <c r="M32" s="319">
        <f t="shared" si="38"/>
        <v>46.720373893376625</v>
      </c>
      <c r="N32" s="320">
        <f t="shared" si="39"/>
        <v>18019.820030000003</v>
      </c>
      <c r="O32" s="320">
        <f t="shared" si="40"/>
        <v>-4145.595889999997</v>
      </c>
      <c r="P32" s="321">
        <f t="shared" si="41"/>
        <v>1.1185439605788055</v>
      </c>
      <c r="Q32" s="321">
        <f t="shared" si="42"/>
        <v>0.9761986765547126</v>
      </c>
      <c r="R32" s="317">
        <v>156682.5</v>
      </c>
      <c r="S32" s="322">
        <v>32813.65226</v>
      </c>
      <c r="T32" s="317">
        <v>84283.81546</v>
      </c>
      <c r="U32" s="317">
        <v>111336.16189</v>
      </c>
      <c r="V32" s="317">
        <v>155568.8</v>
      </c>
      <c r="W32" s="317">
        <f t="shared" si="43"/>
        <v>99.28919949579563</v>
      </c>
      <c r="X32" s="319">
        <f t="shared" si="44"/>
        <v>50.602693883425275</v>
      </c>
      <c r="Y32" s="317">
        <f t="shared" si="45"/>
        <v>-18606.215920000017</v>
      </c>
      <c r="Z32" s="317">
        <f t="shared" si="46"/>
        <v>-14460.62003000002</v>
      </c>
      <c r="AA32" s="321">
        <f t="shared" si="47"/>
        <v>0.8931751731342111</v>
      </c>
      <c r="AB32" s="345">
        <f t="shared" si="48"/>
        <v>0.9149522475142914</v>
      </c>
      <c r="AC32" s="349">
        <v>566</v>
      </c>
      <c r="AD32" s="322">
        <v>83143</v>
      </c>
      <c r="AE32" s="323">
        <f t="shared" si="59"/>
        <v>146.8957597173145</v>
      </c>
      <c r="AF32" s="324">
        <v>306</v>
      </c>
      <c r="AG32" s="323">
        <f t="shared" si="60"/>
        <v>0.5406360424028268</v>
      </c>
      <c r="AH32" s="317"/>
      <c r="AI32" s="323">
        <f t="shared" si="49"/>
        <v>146.8957597173145</v>
      </c>
      <c r="AJ32" s="325">
        <f t="shared" si="1"/>
        <v>0.38062778707233796</v>
      </c>
      <c r="AK32" s="326">
        <f t="shared" si="50"/>
        <v>50329.34774</v>
      </c>
      <c r="AL32" s="326">
        <f t="shared" si="51"/>
        <v>-33954.46772</v>
      </c>
      <c r="AM32" s="326"/>
      <c r="AN32" s="326"/>
      <c r="AO32" s="321">
        <f t="shared" si="52"/>
        <v>2.533792926834655</v>
      </c>
      <c r="AP32" s="321"/>
      <c r="AQ32" s="321"/>
      <c r="AR32" s="340">
        <f t="shared" si="53"/>
        <v>0</v>
      </c>
      <c r="AS32" s="349">
        <v>305</v>
      </c>
      <c r="AT32" s="322">
        <v>80981.57642</v>
      </c>
      <c r="AU32" s="323">
        <f t="shared" si="61"/>
        <v>265.5133653114754</v>
      </c>
      <c r="AV32" s="324">
        <v>227</v>
      </c>
      <c r="AW32" s="323">
        <f t="shared" si="62"/>
        <v>0.7442622950819672</v>
      </c>
      <c r="AX32" s="317"/>
      <c r="AY32" s="323">
        <f t="shared" si="54"/>
        <v>265.5133653114754</v>
      </c>
      <c r="AZ32" s="319">
        <f t="shared" si="3"/>
        <v>0.605979711692472</v>
      </c>
      <c r="BA32" s="326">
        <f t="shared" si="4"/>
        <v>-79</v>
      </c>
      <c r="BB32" s="326">
        <f t="shared" si="55"/>
        <v>-79.38062778707234</v>
      </c>
      <c r="BC32" s="326"/>
      <c r="BD32" s="326"/>
      <c r="BE32" s="340">
        <f t="shared" si="63"/>
        <v>0.7418300653594772</v>
      </c>
      <c r="BF32" s="334">
        <v>0</v>
      </c>
      <c r="BG32" s="322"/>
      <c r="BH32" s="323"/>
      <c r="BI32" s="324">
        <v>0</v>
      </c>
      <c r="BJ32" s="323"/>
      <c r="BK32" s="317"/>
      <c r="BL32" s="327" t="e">
        <f t="shared" si="56"/>
        <v>#DIV/0!</v>
      </c>
      <c r="BM32" s="319">
        <f t="shared" si="7"/>
        <v>0</v>
      </c>
      <c r="BN32" s="326">
        <f t="shared" si="8"/>
        <v>-306</v>
      </c>
      <c r="BO32" s="328">
        <f t="shared" si="66"/>
        <v>0</v>
      </c>
      <c r="BP32" s="329">
        <f t="shared" si="10"/>
        <v>-227</v>
      </c>
      <c r="BQ32" s="330">
        <f t="shared" si="58"/>
        <v>0</v>
      </c>
      <c r="BR32" s="340" t="e">
        <f t="shared" si="57"/>
        <v>#DIV/0!</v>
      </c>
    </row>
    <row r="33" spans="1:70" ht="20.25" customHeight="1">
      <c r="A33" s="403" t="s">
        <v>67</v>
      </c>
      <c r="B33" s="317">
        <v>1118.3</v>
      </c>
      <c r="C33" s="317">
        <v>874.467</v>
      </c>
      <c r="D33" s="317">
        <f t="shared" si="33"/>
        <v>78.19610122507378</v>
      </c>
      <c r="E33" s="318">
        <f t="shared" si="34"/>
        <v>0.2612407987189905</v>
      </c>
      <c r="F33" s="317">
        <v>1137.343</v>
      </c>
      <c r="G33" s="317">
        <v>1136.33957</v>
      </c>
      <c r="H33" s="317">
        <f t="shared" si="35"/>
        <v>99.91177419652647</v>
      </c>
      <c r="I33" s="318">
        <f t="shared" si="36"/>
        <v>0.33624885928521125</v>
      </c>
      <c r="J33" s="317">
        <v>1185.18</v>
      </c>
      <c r="K33" s="317">
        <v>1176.82142</v>
      </c>
      <c r="L33" s="317">
        <f t="shared" si="37"/>
        <v>99.29474172699506</v>
      </c>
      <c r="M33" s="319">
        <f t="shared" si="38"/>
        <v>0.3233648432043905</v>
      </c>
      <c r="N33" s="320">
        <f t="shared" si="39"/>
        <v>302.35442</v>
      </c>
      <c r="O33" s="320">
        <f t="shared" si="40"/>
        <v>40.481849999999895</v>
      </c>
      <c r="P33" s="321">
        <f t="shared" si="41"/>
        <v>1.345758524907172</v>
      </c>
      <c r="Q33" s="321">
        <f t="shared" si="42"/>
        <v>1.035624782475893</v>
      </c>
      <c r="R33" s="317">
        <v>1101.25</v>
      </c>
      <c r="S33" s="322">
        <v>150.2</v>
      </c>
      <c r="T33" s="317">
        <v>421.54599</v>
      </c>
      <c r="U33" s="317">
        <v>622.50066</v>
      </c>
      <c r="V33" s="317">
        <v>1096.24</v>
      </c>
      <c r="W33" s="317">
        <f t="shared" si="43"/>
        <v>99.54506242905788</v>
      </c>
      <c r="X33" s="319">
        <f t="shared" si="44"/>
        <v>0.356579835691772</v>
      </c>
      <c r="Y33" s="317">
        <f t="shared" si="45"/>
        <v>-40.099570000000085</v>
      </c>
      <c r="Z33" s="317">
        <f t="shared" si="46"/>
        <v>-80.58141999999998</v>
      </c>
      <c r="AA33" s="321">
        <f t="shared" si="47"/>
        <v>0.964711631048807</v>
      </c>
      <c r="AB33" s="345">
        <f t="shared" si="48"/>
        <v>0.93152621236279</v>
      </c>
      <c r="AC33" s="349">
        <v>1820</v>
      </c>
      <c r="AD33" s="322">
        <v>327</v>
      </c>
      <c r="AE33" s="323">
        <f t="shared" si="59"/>
        <v>0.17967032967032967</v>
      </c>
      <c r="AF33" s="324">
        <v>1096</v>
      </c>
      <c r="AG33" s="323">
        <f t="shared" si="60"/>
        <v>0.6021978021978022</v>
      </c>
      <c r="AH33" s="317"/>
      <c r="AI33" s="323">
        <f t="shared" si="49"/>
        <v>0.17967032967032967</v>
      </c>
      <c r="AJ33" s="325">
        <f t="shared" si="1"/>
        <v>1.3632942961806613</v>
      </c>
      <c r="AK33" s="326">
        <f t="shared" si="50"/>
        <v>176.8</v>
      </c>
      <c r="AL33" s="326">
        <f t="shared" si="51"/>
        <v>-244.74599</v>
      </c>
      <c r="AM33" s="326"/>
      <c r="AN33" s="326"/>
      <c r="AO33" s="321">
        <f t="shared" si="52"/>
        <v>2.1770972037283625</v>
      </c>
      <c r="AP33" s="321"/>
      <c r="AQ33" s="321"/>
      <c r="AR33" s="340">
        <f t="shared" si="53"/>
        <v>0</v>
      </c>
      <c r="AS33" s="349">
        <v>1661</v>
      </c>
      <c r="AT33" s="322">
        <v>1304.832</v>
      </c>
      <c r="AU33" s="323">
        <f t="shared" si="61"/>
        <v>0.7855701384708008</v>
      </c>
      <c r="AV33" s="324">
        <v>0</v>
      </c>
      <c r="AW33" s="323">
        <f t="shared" si="62"/>
        <v>0</v>
      </c>
      <c r="AX33" s="317"/>
      <c r="AY33" s="323">
        <f t="shared" si="54"/>
        <v>0.7855701384708008</v>
      </c>
      <c r="AZ33" s="319">
        <f t="shared" si="3"/>
        <v>0</v>
      </c>
      <c r="BA33" s="326">
        <f t="shared" si="4"/>
        <v>-1096</v>
      </c>
      <c r="BB33" s="326">
        <f t="shared" si="55"/>
        <v>-1097.3632942961806</v>
      </c>
      <c r="BC33" s="326"/>
      <c r="BD33" s="326"/>
      <c r="BE33" s="340">
        <f t="shared" si="63"/>
        <v>0</v>
      </c>
      <c r="BF33" s="334">
        <v>0</v>
      </c>
      <c r="BG33" s="322"/>
      <c r="BH33" s="323"/>
      <c r="BI33" s="324">
        <v>0</v>
      </c>
      <c r="BJ33" s="323"/>
      <c r="BK33" s="317"/>
      <c r="BL33" s="327" t="e">
        <f t="shared" si="56"/>
        <v>#DIV/0!</v>
      </c>
      <c r="BM33" s="319">
        <f t="shared" si="7"/>
        <v>0</v>
      </c>
      <c r="BN33" s="326">
        <f t="shared" si="8"/>
        <v>-1096</v>
      </c>
      <c r="BO33" s="328">
        <f t="shared" si="66"/>
        <v>0</v>
      </c>
      <c r="BP33" s="329">
        <f t="shared" si="10"/>
        <v>0</v>
      </c>
      <c r="BQ33" s="330"/>
      <c r="BR33" s="340" t="e">
        <f t="shared" si="57"/>
        <v>#DIV/0!</v>
      </c>
    </row>
    <row r="34" spans="1:70" ht="30.75" customHeight="1" hidden="1">
      <c r="A34" s="403" t="s">
        <v>68</v>
      </c>
      <c r="B34" s="317">
        <v>0</v>
      </c>
      <c r="C34" s="317">
        <v>0</v>
      </c>
      <c r="D34" s="317" t="s">
        <v>69</v>
      </c>
      <c r="E34" s="318">
        <f t="shared" si="34"/>
        <v>0</v>
      </c>
      <c r="F34" s="317">
        <v>0</v>
      </c>
      <c r="G34" s="317">
        <v>0</v>
      </c>
      <c r="H34" s="317" t="s">
        <v>69</v>
      </c>
      <c r="I34" s="318" t="s">
        <v>69</v>
      </c>
      <c r="J34" s="317">
        <v>102.65125</v>
      </c>
      <c r="K34" s="317">
        <v>102.65125</v>
      </c>
      <c r="L34" s="317">
        <f t="shared" si="37"/>
        <v>100</v>
      </c>
      <c r="M34" s="319">
        <f t="shared" si="38"/>
        <v>0.02820632323380441</v>
      </c>
      <c r="N34" s="320">
        <f t="shared" si="39"/>
        <v>102.65125</v>
      </c>
      <c r="O34" s="320">
        <f t="shared" si="40"/>
        <v>102.65125</v>
      </c>
      <c r="P34" s="321" t="s">
        <v>69</v>
      </c>
      <c r="Q34" s="321" t="s">
        <v>69</v>
      </c>
      <c r="R34" s="317">
        <v>0</v>
      </c>
      <c r="S34" s="322">
        <v>0</v>
      </c>
      <c r="T34" s="317">
        <v>0</v>
      </c>
      <c r="U34" s="317">
        <v>0</v>
      </c>
      <c r="V34" s="317">
        <v>0</v>
      </c>
      <c r="W34" s="317"/>
      <c r="X34" s="319">
        <f t="shared" si="44"/>
        <v>0</v>
      </c>
      <c r="Y34" s="317">
        <f t="shared" si="45"/>
        <v>0</v>
      </c>
      <c r="Z34" s="317">
        <f t="shared" si="46"/>
        <v>-102.65125</v>
      </c>
      <c r="AA34" s="321"/>
      <c r="AB34" s="345">
        <f t="shared" si="48"/>
        <v>0</v>
      </c>
      <c r="AC34" s="349">
        <v>0</v>
      </c>
      <c r="AD34" s="322">
        <v>0</v>
      </c>
      <c r="AE34" s="323" t="e">
        <f t="shared" si="59"/>
        <v>#DIV/0!</v>
      </c>
      <c r="AF34" s="324"/>
      <c r="AG34" s="323" t="e">
        <f t="shared" si="60"/>
        <v>#DIV/0!</v>
      </c>
      <c r="AH34" s="317"/>
      <c r="AI34" s="323" t="e">
        <f t="shared" si="49"/>
        <v>#DIV/0!</v>
      </c>
      <c r="AJ34" s="325">
        <f t="shared" si="1"/>
        <v>0</v>
      </c>
      <c r="AK34" s="326">
        <f t="shared" si="50"/>
        <v>0</v>
      </c>
      <c r="AL34" s="326">
        <f t="shared" si="51"/>
        <v>0</v>
      </c>
      <c r="AM34" s="326"/>
      <c r="AN34" s="326"/>
      <c r="AO34" s="321" t="e">
        <f t="shared" si="52"/>
        <v>#DIV/0!</v>
      </c>
      <c r="AP34" s="321"/>
      <c r="AQ34" s="321"/>
      <c r="AR34" s="340" t="e">
        <f t="shared" si="53"/>
        <v>#DIV/0!</v>
      </c>
      <c r="AS34" s="349">
        <v>0</v>
      </c>
      <c r="AT34" s="322">
        <v>0</v>
      </c>
      <c r="AU34" s="323" t="e">
        <f t="shared" si="61"/>
        <v>#DIV/0!</v>
      </c>
      <c r="AV34" s="324"/>
      <c r="AW34" s="323" t="e">
        <f t="shared" si="62"/>
        <v>#DIV/0!</v>
      </c>
      <c r="AX34" s="317"/>
      <c r="AY34" s="323" t="e">
        <f t="shared" si="54"/>
        <v>#DIV/0!</v>
      </c>
      <c r="AZ34" s="319">
        <f t="shared" si="3"/>
        <v>0</v>
      </c>
      <c r="BA34" s="326">
        <f t="shared" si="4"/>
        <v>0</v>
      </c>
      <c r="BB34" s="326">
        <f t="shared" si="55"/>
        <v>0</v>
      </c>
      <c r="BC34" s="326"/>
      <c r="BD34" s="326"/>
      <c r="BE34" s="340" t="e">
        <f t="shared" si="63"/>
        <v>#DIV/0!</v>
      </c>
      <c r="BF34" s="334"/>
      <c r="BG34" s="322"/>
      <c r="BH34" s="323"/>
      <c r="BI34" s="324"/>
      <c r="BJ34" s="323" t="e">
        <f t="shared" si="65"/>
        <v>#DIV/0!</v>
      </c>
      <c r="BK34" s="317"/>
      <c r="BL34" s="327" t="e">
        <f t="shared" si="56"/>
        <v>#DIV/0!</v>
      </c>
      <c r="BM34" s="319">
        <f t="shared" si="7"/>
        <v>0</v>
      </c>
      <c r="BN34" s="326">
        <f t="shared" si="8"/>
        <v>0</v>
      </c>
      <c r="BO34" s="328" t="e">
        <f t="shared" si="66"/>
        <v>#DIV/0!</v>
      </c>
      <c r="BP34" s="329">
        <f t="shared" si="10"/>
        <v>0</v>
      </c>
      <c r="BQ34" s="330"/>
      <c r="BR34" s="340" t="e">
        <f t="shared" si="57"/>
        <v>#DIV/0!</v>
      </c>
    </row>
    <row r="35" spans="1:70" ht="20.25" customHeight="1">
      <c r="A35" s="403" t="s">
        <v>70</v>
      </c>
      <c r="B35" s="317">
        <v>0</v>
      </c>
      <c r="C35" s="317">
        <v>0</v>
      </c>
      <c r="D35" s="317" t="s">
        <v>69</v>
      </c>
      <c r="E35" s="318">
        <f t="shared" si="34"/>
        <v>0</v>
      </c>
      <c r="F35" s="317">
        <v>500</v>
      </c>
      <c r="G35" s="317">
        <v>500</v>
      </c>
      <c r="H35" s="317">
        <f>G35/F35*100</f>
        <v>100</v>
      </c>
      <c r="I35" s="318">
        <f>G35/G$38*100</f>
        <v>0.1479526314855036</v>
      </c>
      <c r="J35" s="317">
        <v>500</v>
      </c>
      <c r="K35" s="317">
        <v>500</v>
      </c>
      <c r="L35" s="317">
        <f t="shared" si="37"/>
        <v>100</v>
      </c>
      <c r="M35" s="319">
        <f t="shared" si="38"/>
        <v>0.13738908797410848</v>
      </c>
      <c r="N35" s="320">
        <f t="shared" si="39"/>
        <v>500</v>
      </c>
      <c r="O35" s="320">
        <f t="shared" si="40"/>
        <v>0</v>
      </c>
      <c r="P35" s="321" t="s">
        <v>69</v>
      </c>
      <c r="Q35" s="321">
        <f>K35/G35</f>
        <v>1</v>
      </c>
      <c r="R35" s="317">
        <v>15</v>
      </c>
      <c r="S35" s="322">
        <v>0</v>
      </c>
      <c r="T35" s="317">
        <v>15</v>
      </c>
      <c r="U35" s="317">
        <v>15</v>
      </c>
      <c r="V35" s="317">
        <v>15</v>
      </c>
      <c r="W35" s="317">
        <f>V35/R35*100</f>
        <v>100</v>
      </c>
      <c r="X35" s="319">
        <f t="shared" si="44"/>
        <v>0.004879130058542454</v>
      </c>
      <c r="Y35" s="317">
        <f t="shared" si="45"/>
        <v>-485</v>
      </c>
      <c r="Z35" s="317">
        <f t="shared" si="46"/>
        <v>-485</v>
      </c>
      <c r="AA35" s="321">
        <f>V35/G35</f>
        <v>0.03</v>
      </c>
      <c r="AB35" s="345">
        <f t="shared" si="48"/>
        <v>0.03</v>
      </c>
      <c r="AC35" s="349">
        <v>181</v>
      </c>
      <c r="AD35" s="322">
        <v>500</v>
      </c>
      <c r="AE35" s="323">
        <f t="shared" si="59"/>
        <v>2.7624309392265194</v>
      </c>
      <c r="AF35" s="324">
        <v>0</v>
      </c>
      <c r="AG35" s="323">
        <f t="shared" si="60"/>
        <v>0</v>
      </c>
      <c r="AH35" s="317"/>
      <c r="AI35" s="323">
        <f t="shared" si="49"/>
        <v>2.7624309392265194</v>
      </c>
      <c r="AJ35" s="325">
        <f t="shared" si="1"/>
        <v>0</v>
      </c>
      <c r="AK35" s="326">
        <f t="shared" si="50"/>
        <v>500</v>
      </c>
      <c r="AL35" s="326">
        <f t="shared" si="51"/>
        <v>485</v>
      </c>
      <c r="AM35" s="326"/>
      <c r="AN35" s="326"/>
      <c r="AO35" s="321" t="e">
        <f t="shared" si="52"/>
        <v>#DIV/0!</v>
      </c>
      <c r="AP35" s="321"/>
      <c r="AQ35" s="321"/>
      <c r="AR35" s="340">
        <f t="shared" si="53"/>
        <v>0</v>
      </c>
      <c r="AS35" s="349">
        <v>543</v>
      </c>
      <c r="AT35" s="322">
        <v>516.1</v>
      </c>
      <c r="AU35" s="323">
        <f t="shared" si="61"/>
        <v>0.9504604051565378</v>
      </c>
      <c r="AV35" s="324">
        <v>0</v>
      </c>
      <c r="AW35" s="323">
        <f t="shared" si="62"/>
        <v>0</v>
      </c>
      <c r="AX35" s="317"/>
      <c r="AY35" s="323">
        <f t="shared" si="54"/>
        <v>0.9504604051565378</v>
      </c>
      <c r="AZ35" s="319">
        <f t="shared" si="3"/>
        <v>0</v>
      </c>
      <c r="BA35" s="326">
        <f t="shared" si="4"/>
        <v>0</v>
      </c>
      <c r="BB35" s="326">
        <f t="shared" si="55"/>
        <v>0</v>
      </c>
      <c r="BC35" s="326"/>
      <c r="BD35" s="326"/>
      <c r="BE35" s="340"/>
      <c r="BF35" s="334">
        <v>225.56</v>
      </c>
      <c r="BG35" s="322"/>
      <c r="BH35" s="323"/>
      <c r="BI35" s="324">
        <v>0</v>
      </c>
      <c r="BJ35" s="323">
        <f t="shared" si="65"/>
        <v>0</v>
      </c>
      <c r="BK35" s="317"/>
      <c r="BL35" s="327">
        <f t="shared" si="56"/>
        <v>0</v>
      </c>
      <c r="BM35" s="319">
        <f t="shared" si="7"/>
        <v>0</v>
      </c>
      <c r="BN35" s="326">
        <f t="shared" si="8"/>
        <v>0</v>
      </c>
      <c r="BO35" s="328"/>
      <c r="BP35" s="329">
        <f t="shared" si="10"/>
        <v>0</v>
      </c>
      <c r="BQ35" s="330"/>
      <c r="BR35" s="340" t="e">
        <f t="shared" si="57"/>
        <v>#DIV/0!</v>
      </c>
    </row>
    <row r="36" spans="1:70" ht="27.75" customHeight="1" hidden="1">
      <c r="A36" s="404" t="s">
        <v>71</v>
      </c>
      <c r="B36" s="352">
        <v>-3256.22251</v>
      </c>
      <c r="C36" s="352">
        <v>-3256.22251</v>
      </c>
      <c r="D36" s="352">
        <f>C36/B36*100</f>
        <v>100</v>
      </c>
      <c r="E36" s="353">
        <f t="shared" si="34"/>
        <v>-0.972773322857416</v>
      </c>
      <c r="F36" s="352">
        <v>-2633.60188</v>
      </c>
      <c r="G36" s="352">
        <v>-2633.60188</v>
      </c>
      <c r="H36" s="352">
        <f>G36/F36*100</f>
        <v>100</v>
      </c>
      <c r="I36" s="353">
        <f>G36/G$38*100</f>
        <v>-0.779296656862339</v>
      </c>
      <c r="J36" s="352">
        <v>-884.0892</v>
      </c>
      <c r="K36" s="352">
        <v>-884.0892</v>
      </c>
      <c r="L36" s="352">
        <f t="shared" si="37"/>
        <v>100</v>
      </c>
      <c r="M36" s="354">
        <f t="shared" si="38"/>
        <v>-0.24292841775151838</v>
      </c>
      <c r="N36" s="355">
        <f t="shared" si="39"/>
        <v>2372.13331</v>
      </c>
      <c r="O36" s="355">
        <f t="shared" si="40"/>
        <v>1749.5126800000003</v>
      </c>
      <c r="P36" s="356">
        <f>K36/C36</f>
        <v>0.2715076126661872</v>
      </c>
      <c r="Q36" s="356">
        <f>K36/G36</f>
        <v>0.3356958417724094</v>
      </c>
      <c r="R36" s="352">
        <v>-582.88596</v>
      </c>
      <c r="S36" s="357">
        <v>-582.88596</v>
      </c>
      <c r="T36" s="352">
        <v>-582.88596</v>
      </c>
      <c r="U36" s="352">
        <v>-582.88596</v>
      </c>
      <c r="V36" s="352">
        <v>-612.44596</v>
      </c>
      <c r="W36" s="352">
        <f>V36/R36*100</f>
        <v>105.07131789552797</v>
      </c>
      <c r="X36" s="354">
        <f t="shared" si="44"/>
        <v>-0.19921356617792593</v>
      </c>
      <c r="Y36" s="352">
        <f t="shared" si="45"/>
        <v>2021.1559200000002</v>
      </c>
      <c r="Z36" s="352">
        <f t="shared" si="46"/>
        <v>271.64324</v>
      </c>
      <c r="AA36" s="356">
        <f>V36/G36</f>
        <v>0.2325506997283887</v>
      </c>
      <c r="AB36" s="358">
        <f t="shared" si="48"/>
        <v>0.6927422708025389</v>
      </c>
      <c r="AC36" s="359">
        <v>-0.010750000000000001</v>
      </c>
      <c r="AD36" s="357">
        <v>-0.01075</v>
      </c>
      <c r="AE36" s="360">
        <f t="shared" si="59"/>
        <v>0.9999999999999999</v>
      </c>
      <c r="AF36" s="361">
        <v>0</v>
      </c>
      <c r="AG36" s="360"/>
      <c r="AH36" s="352"/>
      <c r="AI36" s="360">
        <f t="shared" si="49"/>
        <v>0.9999999999999999</v>
      </c>
      <c r="AJ36" s="362">
        <f t="shared" si="1"/>
        <v>0</v>
      </c>
      <c r="AK36" s="363">
        <f t="shared" si="50"/>
        <v>582.8752099999999</v>
      </c>
      <c r="AL36" s="363">
        <f t="shared" si="51"/>
        <v>1165.7611699999998</v>
      </c>
      <c r="AM36" s="363"/>
      <c r="AN36" s="363"/>
      <c r="AO36" s="356">
        <f t="shared" si="52"/>
        <v>1.8442715621422757E-05</v>
      </c>
      <c r="AP36" s="356"/>
      <c r="AQ36" s="356"/>
      <c r="AR36" s="364">
        <f t="shared" si="53"/>
        <v>0</v>
      </c>
      <c r="AS36" s="359">
        <v>0</v>
      </c>
      <c r="AT36" s="357">
        <v>-88</v>
      </c>
      <c r="AU36" s="360" t="e">
        <f t="shared" si="61"/>
        <v>#DIV/0!</v>
      </c>
      <c r="AV36" s="361">
        <v>0</v>
      </c>
      <c r="AW36" s="360" t="e">
        <f t="shared" si="62"/>
        <v>#DIV/0!</v>
      </c>
      <c r="AX36" s="352"/>
      <c r="AY36" s="360" t="e">
        <f t="shared" si="54"/>
        <v>#DIV/0!</v>
      </c>
      <c r="AZ36" s="354">
        <f t="shared" si="3"/>
        <v>0</v>
      </c>
      <c r="BA36" s="363">
        <f t="shared" si="4"/>
        <v>0</v>
      </c>
      <c r="BB36" s="363">
        <f t="shared" si="55"/>
        <v>0</v>
      </c>
      <c r="BC36" s="363"/>
      <c r="BD36" s="363"/>
      <c r="BE36" s="364" t="e">
        <f>AV36/AF36</f>
        <v>#DIV/0!</v>
      </c>
      <c r="BF36" s="365">
        <v>0</v>
      </c>
      <c r="BG36" s="357">
        <v>-2.1488</v>
      </c>
      <c r="BH36" s="360" t="e">
        <f t="shared" si="64"/>
        <v>#DIV/0!</v>
      </c>
      <c r="BI36" s="361">
        <v>0</v>
      </c>
      <c r="BJ36" s="360" t="e">
        <f t="shared" si="65"/>
        <v>#DIV/0!</v>
      </c>
      <c r="BK36" s="352"/>
      <c r="BL36" s="366" t="e">
        <f t="shared" si="56"/>
        <v>#DIV/0!</v>
      </c>
      <c r="BM36" s="354">
        <f t="shared" si="7"/>
        <v>0</v>
      </c>
      <c r="BN36" s="363">
        <f t="shared" si="8"/>
        <v>0</v>
      </c>
      <c r="BO36" s="328" t="e">
        <f t="shared" si="66"/>
        <v>#DIV/0!</v>
      </c>
      <c r="BP36" s="368">
        <f t="shared" si="10"/>
        <v>0</v>
      </c>
      <c r="BQ36" s="330" t="e">
        <f t="shared" si="58"/>
        <v>#DIV/0!</v>
      </c>
      <c r="BR36" s="340" t="e">
        <f t="shared" si="57"/>
        <v>#DIV/0!</v>
      </c>
    </row>
    <row r="37" spans="1:70" ht="23.25" customHeight="1">
      <c r="A37" s="405" t="s">
        <v>72</v>
      </c>
      <c r="B37" s="388">
        <v>230138</v>
      </c>
      <c r="C37" s="388">
        <v>224531</v>
      </c>
      <c r="D37" s="388">
        <f>C37/B37*100</f>
        <v>97.56363573160452</v>
      </c>
      <c r="E37" s="389">
        <f t="shared" si="34"/>
        <v>67.07703981645237</v>
      </c>
      <c r="F37" s="388">
        <f>F30+F31+F32+F33+F34+F35+F36</f>
        <v>228652.06063999998</v>
      </c>
      <c r="G37" s="388">
        <f>G30+G31+G32+G33+G34+G35+G36</f>
        <v>219682.95693000001</v>
      </c>
      <c r="H37" s="388">
        <f>G37/F37*100</f>
        <v>96.07740088372904</v>
      </c>
      <c r="I37" s="389">
        <f>G37/G$38*100</f>
        <v>65.00534314062011</v>
      </c>
      <c r="J37" s="388">
        <f>J30+J31+J32+J33+J34+J35+J36</f>
        <v>234428.22414</v>
      </c>
      <c r="K37" s="388">
        <f>K30+K31+K32+K33+K34+K35+K36</f>
        <v>230253.1826</v>
      </c>
      <c r="L37" s="388">
        <f t="shared" si="37"/>
        <v>98.21905337750344</v>
      </c>
      <c r="M37" s="390">
        <f t="shared" si="38"/>
        <v>63.26854952109973</v>
      </c>
      <c r="N37" s="391">
        <f t="shared" si="39"/>
        <v>5722.1826</v>
      </c>
      <c r="O37" s="391">
        <f t="shared" si="40"/>
        <v>10570.225669999985</v>
      </c>
      <c r="P37" s="392">
        <f>K37/C37</f>
        <v>1.0254850448267723</v>
      </c>
      <c r="Q37" s="392">
        <f>K37/G37</f>
        <v>1.0481158202607774</v>
      </c>
      <c r="R37" s="388">
        <f>R30+R31+R32+R33+R34+R35+R36</f>
        <v>194640.96404</v>
      </c>
      <c r="S37" s="388">
        <f>S30+S31+S32+S33+S34+S35+S36</f>
        <v>38639.18782</v>
      </c>
      <c r="T37" s="388">
        <f>T30+T31+T32+T33+T34+T35+T36</f>
        <v>101004.18948999999</v>
      </c>
      <c r="U37" s="388">
        <f>U30+U31+U32+U33+U34+U35+U36</f>
        <v>136883.4593</v>
      </c>
      <c r="V37" s="388">
        <f>V30+V31+V32+V33+V34+V35+V36</f>
        <v>192463.93403999996</v>
      </c>
      <c r="W37" s="388">
        <f>V37/R37*100</f>
        <v>98.8815149931375</v>
      </c>
      <c r="X37" s="390">
        <f t="shared" si="44"/>
        <v>62.60377105065973</v>
      </c>
      <c r="Y37" s="388">
        <f t="shared" si="45"/>
        <v>-27219.02289000005</v>
      </c>
      <c r="Z37" s="388">
        <f t="shared" si="46"/>
        <v>-37789.24856000004</v>
      </c>
      <c r="AA37" s="392">
        <f>V37/G37</f>
        <v>0.8760986137915416</v>
      </c>
      <c r="AB37" s="393">
        <f t="shared" si="48"/>
        <v>0.8358795820614207</v>
      </c>
      <c r="AC37" s="394">
        <f>AC30+AC31+AC32+AC33+AC34+AC35+AC36</f>
        <v>65461.98925</v>
      </c>
      <c r="AD37" s="388">
        <f>AD30+AD31+AD32+AD33+AD34+AD35+AD36</f>
        <v>147024.98925</v>
      </c>
      <c r="AE37" s="395">
        <f t="shared" si="59"/>
        <v>2.2459596925554783</v>
      </c>
      <c r="AF37" s="396">
        <f>AF30+AF31+AF32+AF33+AF34+AF35+AF36</f>
        <v>41577</v>
      </c>
      <c r="AG37" s="395">
        <f>AF37/AC37</f>
        <v>0.6351319365077193</v>
      </c>
      <c r="AH37" s="388">
        <f>AH30+AH31+AH32+AH33+AH34+AH35+AH36</f>
        <v>0</v>
      </c>
      <c r="AI37" s="395">
        <f t="shared" si="49"/>
        <v>2.2459596925554783</v>
      </c>
      <c r="AJ37" s="390">
        <f t="shared" si="1"/>
        <v>51.7168676572111</v>
      </c>
      <c r="AK37" s="388">
        <f t="shared" si="50"/>
        <v>108385.80143000002</v>
      </c>
      <c r="AL37" s="388">
        <f t="shared" si="51"/>
        <v>7381.611940000032</v>
      </c>
      <c r="AM37" s="388"/>
      <c r="AN37" s="388"/>
      <c r="AO37" s="392">
        <f t="shared" si="52"/>
        <v>3.805074525243994</v>
      </c>
      <c r="AP37" s="392"/>
      <c r="AQ37" s="392"/>
      <c r="AR37" s="397">
        <f t="shared" si="53"/>
        <v>0</v>
      </c>
      <c r="AS37" s="394">
        <f>AS30+AS31+AS32+AS33+AS34+AS35+AS36</f>
        <v>36219</v>
      </c>
      <c r="AT37" s="388">
        <f>AT30+AT31+AT32+AT33+AT34+AT35+AT36</f>
        <v>117420.902</v>
      </c>
      <c r="AU37" s="395">
        <f t="shared" si="61"/>
        <v>3.241969739639416</v>
      </c>
      <c r="AV37" s="396">
        <f>AV30+AV31+AV32+AV33+AV34+AV35+AV36</f>
        <v>14758</v>
      </c>
      <c r="AW37" s="395">
        <f t="shared" si="62"/>
        <v>0.40746569480107125</v>
      </c>
      <c r="AX37" s="388">
        <f>AX30+AX31+AX32+AX33+AX34+AX35+AX36</f>
        <v>0</v>
      </c>
      <c r="AY37" s="395">
        <f t="shared" si="54"/>
        <v>3.241969739639416</v>
      </c>
      <c r="AZ37" s="390">
        <f t="shared" si="3"/>
        <v>39.39668980245595</v>
      </c>
      <c r="BA37" s="388">
        <f t="shared" si="4"/>
        <v>-26819</v>
      </c>
      <c r="BB37" s="388">
        <f t="shared" si="55"/>
        <v>-26870.71686765721</v>
      </c>
      <c r="BC37" s="388"/>
      <c r="BD37" s="388"/>
      <c r="BE37" s="397">
        <f>AV37/AF37</f>
        <v>0.3549558650215263</v>
      </c>
      <c r="BF37" s="398">
        <f>BF30+BF31+BF32+BF33+BF34+BF35+BF36</f>
        <v>109095.915</v>
      </c>
      <c r="BG37" s="388">
        <f>BG30+BG31+BG32+BG33+BG34+BG35+BG36</f>
        <v>-2.1488</v>
      </c>
      <c r="BH37" s="395">
        <f t="shared" si="64"/>
        <v>-1.9696429513424036E-05</v>
      </c>
      <c r="BI37" s="396">
        <f>BI30+BI31+BI32+BI33+BI34+BI35+BI36</f>
        <v>19746.61637</v>
      </c>
      <c r="BJ37" s="395">
        <f t="shared" si="65"/>
        <v>0.18100234431325868</v>
      </c>
      <c r="BK37" s="388">
        <f>BK30+BK31+BK32+BK33+BK34+BK35+BK36</f>
        <v>0</v>
      </c>
      <c r="BL37" s="399">
        <f t="shared" si="56"/>
        <v>-1.9696429513424036E-05</v>
      </c>
      <c r="BM37" s="390">
        <f t="shared" si="7"/>
        <v>54.199106598022595</v>
      </c>
      <c r="BN37" s="388">
        <f t="shared" si="8"/>
        <v>-21830.38363</v>
      </c>
      <c r="BO37" s="400">
        <f>BI37/AF37</f>
        <v>0.4749408656228203</v>
      </c>
      <c r="BP37" s="388">
        <f t="shared" si="10"/>
        <v>4988.61637</v>
      </c>
      <c r="BQ37" s="400">
        <f>BI37/AV37</f>
        <v>1.3380279421330803</v>
      </c>
      <c r="BR37" s="402" t="e">
        <f t="shared" si="57"/>
        <v>#DIV/0!</v>
      </c>
    </row>
    <row r="38" spans="1:70" ht="15" customHeight="1">
      <c r="A38" s="455" t="s">
        <v>73</v>
      </c>
      <c r="B38" s="433">
        <f>B29+B37</f>
        <v>338876</v>
      </c>
      <c r="C38" s="433">
        <f>C29+C37</f>
        <v>334736</v>
      </c>
      <c r="D38" s="433">
        <f>C38/B38*100</f>
        <v>98.77831419162172</v>
      </c>
      <c r="E38" s="457">
        <f t="shared" si="34"/>
        <v>100</v>
      </c>
      <c r="F38" s="433">
        <f>F29+F37</f>
        <v>346728.06064</v>
      </c>
      <c r="G38" s="433">
        <v>337946</v>
      </c>
      <c r="H38" s="433">
        <f>G38/F38*100</f>
        <v>97.46716183749598</v>
      </c>
      <c r="I38" s="457">
        <f>G38/G$38*100</f>
        <v>100</v>
      </c>
      <c r="J38" s="433">
        <f>J29+J37</f>
        <v>374557.08574</v>
      </c>
      <c r="K38" s="433">
        <f>K29+K37</f>
        <v>363929.92149</v>
      </c>
      <c r="L38" s="433">
        <f t="shared" si="37"/>
        <v>97.16273843037723</v>
      </c>
      <c r="M38" s="431">
        <f t="shared" si="38"/>
        <v>100</v>
      </c>
      <c r="N38" s="451">
        <f t="shared" si="39"/>
        <v>29193.92148999998</v>
      </c>
      <c r="O38" s="451">
        <f t="shared" si="40"/>
        <v>25983.92148999998</v>
      </c>
      <c r="P38" s="445">
        <f>K38/C38</f>
        <v>1.0872147647399741</v>
      </c>
      <c r="Q38" s="445">
        <f>K38/G38</f>
        <v>1.0768877912151644</v>
      </c>
      <c r="R38" s="433">
        <f>R29+R37</f>
        <v>321833.36404</v>
      </c>
      <c r="S38" s="433">
        <f>S29+S37</f>
        <v>64407.585049999994</v>
      </c>
      <c r="T38" s="433">
        <f>T29+T37</f>
        <v>157915.10108</v>
      </c>
      <c r="U38" s="433">
        <f>U29+U37</f>
        <v>220415.06418</v>
      </c>
      <c r="V38" s="433">
        <f>V29+V37</f>
        <v>307431.85403999995</v>
      </c>
      <c r="W38" s="433">
        <f>V38/R38*100</f>
        <v>95.52516562633011</v>
      </c>
      <c r="X38" s="431">
        <f t="shared" si="44"/>
        <v>100</v>
      </c>
      <c r="Y38" s="433">
        <f t="shared" si="45"/>
        <v>-30514.145960000053</v>
      </c>
      <c r="Z38" s="433">
        <f t="shared" si="46"/>
        <v>-56498.06745000003</v>
      </c>
      <c r="AA38" s="445">
        <f>V38/G38</f>
        <v>0.9097070361537049</v>
      </c>
      <c r="AB38" s="449">
        <f t="shared" si="48"/>
        <v>0.8447556408148966</v>
      </c>
      <c r="AC38" s="447">
        <f>AC29+AC37</f>
        <v>119323.98925</v>
      </c>
      <c r="AD38" s="433">
        <f>AD29+AD37</f>
        <v>198314.90983000002</v>
      </c>
      <c r="AE38" s="439">
        <f t="shared" si="59"/>
        <v>1.6619869238071088</v>
      </c>
      <c r="AF38" s="441">
        <f>AF29+AF37</f>
        <v>80393.5</v>
      </c>
      <c r="AG38" s="439">
        <f>AF38/AC38</f>
        <v>0.6737413030297259</v>
      </c>
      <c r="AH38" s="433">
        <f>AH29+AH37</f>
        <v>0</v>
      </c>
      <c r="AI38" s="439">
        <f t="shared" si="49"/>
        <v>1.6619869238071088</v>
      </c>
      <c r="AJ38" s="431">
        <f t="shared" si="1"/>
        <v>100</v>
      </c>
      <c r="AK38" s="433">
        <f t="shared" si="50"/>
        <v>133907.32478000002</v>
      </c>
      <c r="AL38" s="433">
        <f t="shared" si="51"/>
        <v>-24007.77629999997</v>
      </c>
      <c r="AM38" s="433"/>
      <c r="AN38" s="433"/>
      <c r="AO38" s="445">
        <f t="shared" si="52"/>
        <v>3.079061412969404</v>
      </c>
      <c r="AP38" s="445"/>
      <c r="AQ38" s="445"/>
      <c r="AR38" s="443">
        <f t="shared" si="53"/>
        <v>0</v>
      </c>
      <c r="AS38" s="447">
        <f>AS29+AS37</f>
        <v>76703</v>
      </c>
      <c r="AT38" s="433">
        <f>AT29+AT37</f>
        <v>180984.61511</v>
      </c>
      <c r="AU38" s="439">
        <f t="shared" si="61"/>
        <v>2.3595506708994436</v>
      </c>
      <c r="AV38" s="441">
        <f>AV29+AV37</f>
        <v>37460</v>
      </c>
      <c r="AW38" s="439">
        <f t="shared" si="62"/>
        <v>0.4883772473045383</v>
      </c>
      <c r="AX38" s="433">
        <f>AX29+AX37</f>
        <v>0</v>
      </c>
      <c r="AY38" s="439">
        <f t="shared" si="54"/>
        <v>2.3595506708994436</v>
      </c>
      <c r="AZ38" s="431">
        <f t="shared" si="3"/>
        <v>100</v>
      </c>
      <c r="BA38" s="433">
        <f t="shared" si="4"/>
        <v>-42933.5</v>
      </c>
      <c r="BB38" s="433">
        <f t="shared" si="55"/>
        <v>-43033.5</v>
      </c>
      <c r="BC38" s="433"/>
      <c r="BD38" s="433"/>
      <c r="BE38" s="443">
        <f>AV38/AF38</f>
        <v>0.4659580687493392</v>
      </c>
      <c r="BF38" s="437">
        <f>BF29+BF37</f>
        <v>141043.63387</v>
      </c>
      <c r="BG38" s="433">
        <f>BG29+BG37</f>
        <v>1023.2955699999999</v>
      </c>
      <c r="BH38" s="439">
        <f t="shared" si="64"/>
        <v>0.0072551702045848595</v>
      </c>
      <c r="BI38" s="441">
        <f>BI29+BI37</f>
        <v>36433.47208</v>
      </c>
      <c r="BJ38" s="439">
        <f t="shared" si="65"/>
        <v>0.25831348129884935</v>
      </c>
      <c r="BK38" s="433">
        <f>BK29+BK37</f>
        <v>0</v>
      </c>
      <c r="BL38" s="429">
        <f t="shared" si="56"/>
        <v>0.0072551702045848595</v>
      </c>
      <c r="BM38" s="431">
        <f t="shared" si="7"/>
        <v>100</v>
      </c>
      <c r="BN38" s="433">
        <f t="shared" si="8"/>
        <v>-43960.02792</v>
      </c>
      <c r="BO38" s="435">
        <f>BI38/AF38</f>
        <v>0.4531892762474578</v>
      </c>
      <c r="BP38" s="433">
        <f t="shared" si="10"/>
        <v>-1026.5279200000004</v>
      </c>
      <c r="BQ38" s="435">
        <f>BI38/AV38</f>
        <v>0.9725966919380673</v>
      </c>
      <c r="BR38" s="427" t="e">
        <f t="shared" si="57"/>
        <v>#DIV/0!</v>
      </c>
    </row>
    <row r="39" spans="1:70" ht="13.5" customHeight="1">
      <c r="A39" s="456"/>
      <c r="B39" s="434"/>
      <c r="C39" s="434"/>
      <c r="D39" s="434"/>
      <c r="E39" s="458">
        <f t="shared" si="34"/>
        <v>0</v>
      </c>
      <c r="F39" s="434"/>
      <c r="G39" s="434"/>
      <c r="H39" s="434"/>
      <c r="I39" s="458"/>
      <c r="J39" s="434"/>
      <c r="K39" s="434"/>
      <c r="L39" s="434" t="e">
        <f t="shared" si="37"/>
        <v>#DIV/0!</v>
      </c>
      <c r="M39" s="432">
        <f t="shared" si="38"/>
        <v>0</v>
      </c>
      <c r="N39" s="452">
        <f t="shared" si="39"/>
        <v>0</v>
      </c>
      <c r="O39" s="452">
        <f t="shared" si="40"/>
        <v>0</v>
      </c>
      <c r="P39" s="446"/>
      <c r="Q39" s="446" t="e">
        <f>K39/G39</f>
        <v>#DIV/0!</v>
      </c>
      <c r="R39" s="434"/>
      <c r="S39" s="434"/>
      <c r="T39" s="434"/>
      <c r="U39" s="434"/>
      <c r="V39" s="434"/>
      <c r="W39" s="434" t="e">
        <f>V39/R39*100</f>
        <v>#DIV/0!</v>
      </c>
      <c r="X39" s="432">
        <f t="shared" si="44"/>
        <v>0</v>
      </c>
      <c r="Y39" s="434">
        <f t="shared" si="45"/>
        <v>0</v>
      </c>
      <c r="Z39" s="434">
        <f t="shared" si="46"/>
        <v>0</v>
      </c>
      <c r="AA39" s="446" t="e">
        <f>V39/G39</f>
        <v>#DIV/0!</v>
      </c>
      <c r="AB39" s="450" t="e">
        <f t="shared" si="48"/>
        <v>#DIV/0!</v>
      </c>
      <c r="AC39" s="448"/>
      <c r="AD39" s="434"/>
      <c r="AE39" s="440"/>
      <c r="AF39" s="442"/>
      <c r="AG39" s="440" t="e">
        <f>AF39/AC39</f>
        <v>#DIV/0!</v>
      </c>
      <c r="AH39" s="434"/>
      <c r="AI39" s="440" t="e">
        <f t="shared" si="49"/>
        <v>#DIV/0!</v>
      </c>
      <c r="AJ39" s="432">
        <f>AD39/AD$38*100</f>
        <v>0</v>
      </c>
      <c r="AK39" s="434">
        <f t="shared" si="50"/>
        <v>0</v>
      </c>
      <c r="AL39" s="434"/>
      <c r="AM39" s="434"/>
      <c r="AN39" s="434"/>
      <c r="AO39" s="446" t="e">
        <f t="shared" si="52"/>
        <v>#DIV/0!</v>
      </c>
      <c r="AP39" s="446"/>
      <c r="AQ39" s="446"/>
      <c r="AR39" s="444" t="e">
        <f t="shared" si="53"/>
        <v>#DIV/0!</v>
      </c>
      <c r="AS39" s="448"/>
      <c r="AT39" s="434"/>
      <c r="AU39" s="440"/>
      <c r="AV39" s="442"/>
      <c r="AW39" s="440" t="e">
        <f t="shared" si="62"/>
        <v>#DIV/0!</v>
      </c>
      <c r="AX39" s="434"/>
      <c r="AY39" s="440" t="e">
        <f t="shared" si="54"/>
        <v>#DIV/0!</v>
      </c>
      <c r="AZ39" s="432">
        <f>AT39/AT$38*100</f>
        <v>0</v>
      </c>
      <c r="BA39" s="434">
        <f t="shared" si="4"/>
        <v>0</v>
      </c>
      <c r="BB39" s="434"/>
      <c r="BC39" s="434"/>
      <c r="BD39" s="434"/>
      <c r="BE39" s="444" t="e">
        <f>AV39/AF39</f>
        <v>#DIV/0!</v>
      </c>
      <c r="BF39" s="438"/>
      <c r="BG39" s="434"/>
      <c r="BH39" s="440"/>
      <c r="BI39" s="442"/>
      <c r="BJ39" s="440" t="e">
        <f t="shared" si="65"/>
        <v>#DIV/0!</v>
      </c>
      <c r="BK39" s="434"/>
      <c r="BL39" s="430" t="e">
        <f t="shared" si="56"/>
        <v>#DIV/0!</v>
      </c>
      <c r="BM39" s="432">
        <f>BG39/BG$38*100</f>
        <v>0</v>
      </c>
      <c r="BN39" s="434">
        <f t="shared" si="8"/>
        <v>0</v>
      </c>
      <c r="BO39" s="436" t="e">
        <f>BI39/AF39</f>
        <v>#DIV/0!</v>
      </c>
      <c r="BP39" s="434">
        <f t="shared" si="10"/>
        <v>0</v>
      </c>
      <c r="BQ39" s="436" t="e">
        <f>BI39/AV39</f>
        <v>#DIV/0!</v>
      </c>
      <c r="BR39" s="428" t="e">
        <f t="shared" si="57"/>
        <v>#DIV/0!</v>
      </c>
    </row>
  </sheetData>
  <sheetProtection selectLockedCells="1" selectUnlockedCells="1"/>
  <mergeCells count="122">
    <mergeCell ref="BR38:BR39"/>
    <mergeCell ref="BL38:BL39"/>
    <mergeCell ref="BM38:BM39"/>
    <mergeCell ref="BN38:BN39"/>
    <mergeCell ref="BO38:BO39"/>
    <mergeCell ref="BP38:BP39"/>
    <mergeCell ref="BQ38:BQ39"/>
    <mergeCell ref="BF38:BF39"/>
    <mergeCell ref="BG38:BG39"/>
    <mergeCell ref="BH38:BH39"/>
    <mergeCell ref="BI38:BI39"/>
    <mergeCell ref="BJ38:BJ39"/>
    <mergeCell ref="BK38:BK39"/>
    <mergeCell ref="AZ38:AZ39"/>
    <mergeCell ref="BA38:BA39"/>
    <mergeCell ref="BB38:BB39"/>
    <mergeCell ref="BC38:BC39"/>
    <mergeCell ref="BD38:BD39"/>
    <mergeCell ref="BE38:BE39"/>
    <mergeCell ref="AT38:AT39"/>
    <mergeCell ref="AU38:AU39"/>
    <mergeCell ref="AV38:AV39"/>
    <mergeCell ref="AW38:AW39"/>
    <mergeCell ref="AX38:AX39"/>
    <mergeCell ref="AY38:AY39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M27:BM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BJ7:BJ8"/>
    <mergeCell ref="A27:A28"/>
    <mergeCell ref="F27:F28"/>
    <mergeCell ref="G27:G28"/>
    <mergeCell ref="M27:M28"/>
    <mergeCell ref="X27:X28"/>
    <mergeCell ref="AZ27:AZ28"/>
    <mergeCell ref="I6:I7"/>
    <mergeCell ref="J6:J7"/>
    <mergeCell ref="K6:K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zoomScalePageLayoutView="0" workbookViewId="0" topLeftCell="A1">
      <selection activeCell="BF29" sqref="BF29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710937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72" t="s">
        <v>0</v>
      </c>
      <c r="BO1" s="472"/>
      <c r="BP1" s="472"/>
      <c r="BQ1" s="472"/>
    </row>
    <row r="2" spans="1:7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80" t="s">
        <v>2</v>
      </c>
      <c r="B5" s="481" t="s">
        <v>3</v>
      </c>
      <c r="C5" s="481"/>
      <c r="D5" s="481"/>
      <c r="E5" s="481"/>
      <c r="F5" s="481" t="s">
        <v>4</v>
      </c>
      <c r="G5" s="481"/>
      <c r="H5" s="481"/>
      <c r="I5" s="481"/>
      <c r="J5" s="481" t="s">
        <v>5</v>
      </c>
      <c r="K5" s="481"/>
      <c r="L5" s="481"/>
      <c r="M5" s="481"/>
      <c r="N5" s="481"/>
      <c r="O5" s="481"/>
      <c r="P5" s="481"/>
      <c r="Q5" s="481"/>
      <c r="R5" s="481" t="s">
        <v>6</v>
      </c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 t="s">
        <v>7</v>
      </c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 t="s">
        <v>8</v>
      </c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 t="s">
        <v>9</v>
      </c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</row>
    <row r="6" spans="1:70" ht="50.25" customHeight="1">
      <c r="A6" s="480"/>
      <c r="B6" s="482" t="s">
        <v>10</v>
      </c>
      <c r="C6" s="482" t="s">
        <v>11</v>
      </c>
      <c r="D6" s="482" t="s">
        <v>12</v>
      </c>
      <c r="E6" s="482" t="s">
        <v>13</v>
      </c>
      <c r="F6" s="482" t="s">
        <v>10</v>
      </c>
      <c r="G6" s="482" t="s">
        <v>11</v>
      </c>
      <c r="H6" s="482" t="s">
        <v>12</v>
      </c>
      <c r="I6" s="482" t="s">
        <v>13</v>
      </c>
      <c r="J6" s="482" t="s">
        <v>10</v>
      </c>
      <c r="K6" s="482" t="s">
        <v>11</v>
      </c>
      <c r="L6" s="482" t="s">
        <v>12</v>
      </c>
      <c r="M6" s="482" t="s">
        <v>13</v>
      </c>
      <c r="N6" s="483" t="s">
        <v>14</v>
      </c>
      <c r="O6" s="483"/>
      <c r="P6" s="484" t="s">
        <v>15</v>
      </c>
      <c r="Q6" s="484"/>
      <c r="R6" s="482" t="s">
        <v>16</v>
      </c>
      <c r="S6" s="483" t="s">
        <v>11</v>
      </c>
      <c r="T6" s="483"/>
      <c r="U6" s="483"/>
      <c r="V6" s="483"/>
      <c r="W6" s="482" t="s">
        <v>12</v>
      </c>
      <c r="X6" s="482" t="s">
        <v>13</v>
      </c>
      <c r="Y6" s="483" t="s">
        <v>14</v>
      </c>
      <c r="Z6" s="483"/>
      <c r="AA6" s="484" t="s">
        <v>15</v>
      </c>
      <c r="AB6" s="484"/>
      <c r="AC6" s="482" t="s">
        <v>17</v>
      </c>
      <c r="AD6" s="483" t="s">
        <v>11</v>
      </c>
      <c r="AE6" s="483"/>
      <c r="AF6" s="483"/>
      <c r="AG6" s="483"/>
      <c r="AH6" s="483"/>
      <c r="AI6" s="483"/>
      <c r="AJ6" s="483"/>
      <c r="AK6" s="485" t="s">
        <v>14</v>
      </c>
      <c r="AL6" s="485"/>
      <c r="AM6" s="485"/>
      <c r="AN6" s="485"/>
      <c r="AO6" s="483" t="s">
        <v>18</v>
      </c>
      <c r="AP6" s="483"/>
      <c r="AQ6" s="483"/>
      <c r="AR6" s="483"/>
      <c r="AS6" s="482" t="s">
        <v>17</v>
      </c>
      <c r="AT6" s="483" t="s">
        <v>11</v>
      </c>
      <c r="AU6" s="483"/>
      <c r="AV6" s="483"/>
      <c r="AW6" s="483"/>
      <c r="AX6" s="483"/>
      <c r="AY6" s="483"/>
      <c r="AZ6" s="483"/>
      <c r="BA6" s="485" t="s">
        <v>14</v>
      </c>
      <c r="BB6" s="485"/>
      <c r="BC6" s="485"/>
      <c r="BD6" s="485"/>
      <c r="BE6" s="5" t="s">
        <v>18</v>
      </c>
      <c r="BF6" s="482" t="s">
        <v>17</v>
      </c>
      <c r="BG6" s="483" t="s">
        <v>11</v>
      </c>
      <c r="BH6" s="483"/>
      <c r="BI6" s="483"/>
      <c r="BJ6" s="483"/>
      <c r="BK6" s="483"/>
      <c r="BL6" s="483"/>
      <c r="BM6" s="483"/>
      <c r="BN6" s="486" t="s">
        <v>19</v>
      </c>
      <c r="BO6" s="486"/>
      <c r="BP6" s="486"/>
      <c r="BQ6" s="486"/>
      <c r="BR6" s="5" t="s">
        <v>18</v>
      </c>
    </row>
    <row r="7" spans="1:70" ht="56.25" customHeight="1">
      <c r="A7" s="480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" t="s">
        <v>20</v>
      </c>
      <c r="O7" s="4" t="s">
        <v>21</v>
      </c>
      <c r="P7" s="4" t="s">
        <v>22</v>
      </c>
      <c r="Q7" s="4" t="s">
        <v>23</v>
      </c>
      <c r="R7" s="482"/>
      <c r="S7" s="6" t="s">
        <v>24</v>
      </c>
      <c r="T7" s="4" t="s">
        <v>25</v>
      </c>
      <c r="U7" s="4" t="s">
        <v>26</v>
      </c>
      <c r="V7" s="7" t="s">
        <v>27</v>
      </c>
      <c r="W7" s="482"/>
      <c r="X7" s="482"/>
      <c r="Y7" s="4" t="s">
        <v>28</v>
      </c>
      <c r="Z7" s="4" t="s">
        <v>29</v>
      </c>
      <c r="AA7" s="4" t="s">
        <v>30</v>
      </c>
      <c r="AB7" s="4" t="s">
        <v>31</v>
      </c>
      <c r="AC7" s="482"/>
      <c r="AD7" s="6" t="s">
        <v>25</v>
      </c>
      <c r="AE7" s="482" t="s">
        <v>12</v>
      </c>
      <c r="AF7" s="8" t="s">
        <v>26</v>
      </c>
      <c r="AG7" s="482" t="s">
        <v>12</v>
      </c>
      <c r="AH7" s="7" t="s">
        <v>27</v>
      </c>
      <c r="AI7" s="4" t="s">
        <v>32</v>
      </c>
      <c r="AJ7" s="9" t="s">
        <v>33</v>
      </c>
      <c r="AK7" s="10" t="s">
        <v>34</v>
      </c>
      <c r="AL7" s="10" t="s">
        <v>35</v>
      </c>
      <c r="AM7" s="10" t="s">
        <v>36</v>
      </c>
      <c r="AN7" s="10" t="s">
        <v>37</v>
      </c>
      <c r="AO7" s="4" t="s">
        <v>38</v>
      </c>
      <c r="AP7" s="4"/>
      <c r="AQ7" s="4"/>
      <c r="AR7" s="4" t="s">
        <v>31</v>
      </c>
      <c r="AS7" s="482"/>
      <c r="AT7" s="6" t="s">
        <v>25</v>
      </c>
      <c r="AU7" s="482" t="s">
        <v>12</v>
      </c>
      <c r="AV7" s="8" t="s">
        <v>26</v>
      </c>
      <c r="AW7" s="482" t="s">
        <v>12</v>
      </c>
      <c r="AX7" s="7" t="s">
        <v>27</v>
      </c>
      <c r="AY7" s="4" t="s">
        <v>32</v>
      </c>
      <c r="AZ7" s="9" t="s">
        <v>33</v>
      </c>
      <c r="BA7" s="10" t="s">
        <v>39</v>
      </c>
      <c r="BB7" s="10" t="s">
        <v>35</v>
      </c>
      <c r="BC7" s="10" t="s">
        <v>36</v>
      </c>
      <c r="BD7" s="10" t="s">
        <v>37</v>
      </c>
      <c r="BE7" s="4" t="s">
        <v>40</v>
      </c>
      <c r="BF7" s="482"/>
      <c r="BG7" s="6" t="s">
        <v>25</v>
      </c>
      <c r="BH7" s="482" t="s">
        <v>12</v>
      </c>
      <c r="BI7" s="8" t="s">
        <v>26</v>
      </c>
      <c r="BJ7" s="482" t="s">
        <v>12</v>
      </c>
      <c r="BK7" s="7" t="s">
        <v>27</v>
      </c>
      <c r="BL7" s="4" t="s">
        <v>32</v>
      </c>
      <c r="BM7" s="9" t="s">
        <v>33</v>
      </c>
      <c r="BN7" s="10" t="s">
        <v>41</v>
      </c>
      <c r="BO7" s="10" t="s">
        <v>42</v>
      </c>
      <c r="BP7" s="11" t="s">
        <v>43</v>
      </c>
      <c r="BQ7" s="11" t="s">
        <v>44</v>
      </c>
      <c r="BR7" s="4" t="s">
        <v>45</v>
      </c>
    </row>
    <row r="8" spans="1:70" ht="13.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4"/>
      <c r="T8" s="12"/>
      <c r="U8" s="12"/>
      <c r="V8" s="12"/>
      <c r="W8" s="12"/>
      <c r="X8" s="12"/>
      <c r="Y8" s="12"/>
      <c r="Z8" s="12"/>
      <c r="AA8" s="13"/>
      <c r="AB8" s="13"/>
      <c r="AC8" s="12"/>
      <c r="AD8" s="14"/>
      <c r="AE8" s="482"/>
      <c r="AF8" s="15"/>
      <c r="AG8" s="482"/>
      <c r="AH8" s="12"/>
      <c r="AI8" s="12"/>
      <c r="AJ8" s="12"/>
      <c r="AK8" s="16"/>
      <c r="AL8" s="16"/>
      <c r="AM8" s="16"/>
      <c r="AN8" s="16"/>
      <c r="AO8" s="13"/>
      <c r="AP8" s="13"/>
      <c r="AQ8" s="13"/>
      <c r="AR8" s="13"/>
      <c r="AS8" s="12"/>
      <c r="AT8" s="14"/>
      <c r="AU8" s="482"/>
      <c r="AV8" s="15"/>
      <c r="AW8" s="482"/>
      <c r="AX8" s="12"/>
      <c r="AY8" s="12"/>
      <c r="AZ8" s="12"/>
      <c r="BA8" s="16"/>
      <c r="BB8" s="16"/>
      <c r="BC8" s="16"/>
      <c r="BD8" s="16"/>
      <c r="BE8" s="13"/>
      <c r="BF8" s="12"/>
      <c r="BG8" s="14"/>
      <c r="BH8" s="482"/>
      <c r="BI8" s="15"/>
      <c r="BJ8" s="482"/>
      <c r="BK8" s="12"/>
      <c r="BL8" s="12"/>
      <c r="BM8" s="12"/>
      <c r="BN8" s="16"/>
      <c r="BO8" s="16"/>
      <c r="BP8" s="17"/>
      <c r="BQ8" s="17"/>
      <c r="BR8" s="13"/>
    </row>
    <row r="9" spans="1:70" ht="3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4"/>
      <c r="T9" s="12"/>
      <c r="U9" s="12"/>
      <c r="V9" s="12"/>
      <c r="W9" s="12"/>
      <c r="X9" s="12"/>
      <c r="Y9" s="12"/>
      <c r="Z9" s="12"/>
      <c r="AA9" s="13"/>
      <c r="AB9" s="13"/>
      <c r="AC9" s="12"/>
      <c r="AD9" s="14"/>
      <c r="AE9" s="12"/>
      <c r="AF9" s="15"/>
      <c r="AG9" s="12"/>
      <c r="AH9" s="12"/>
      <c r="AI9" s="12"/>
      <c r="AJ9" s="12"/>
      <c r="AK9" s="16"/>
      <c r="AL9" s="16"/>
      <c r="AM9" s="16"/>
      <c r="AN9" s="16"/>
      <c r="AO9" s="13"/>
      <c r="AP9" s="13"/>
      <c r="AQ9" s="13"/>
      <c r="AR9" s="13"/>
      <c r="AS9" s="12"/>
      <c r="AT9" s="14"/>
      <c r="AU9" s="12"/>
      <c r="AV9" s="15"/>
      <c r="AW9" s="12"/>
      <c r="AX9" s="12"/>
      <c r="AY9" s="12"/>
      <c r="AZ9" s="12"/>
      <c r="BA9" s="16"/>
      <c r="BB9" s="16"/>
      <c r="BC9" s="16"/>
      <c r="BD9" s="16"/>
      <c r="BE9" s="13"/>
      <c r="BF9" s="12"/>
      <c r="BG9" s="14"/>
      <c r="BH9" s="12"/>
      <c r="BI9" s="15"/>
      <c r="BJ9" s="12"/>
      <c r="BK9" s="12"/>
      <c r="BL9" s="12"/>
      <c r="BM9" s="12"/>
      <c r="BN9" s="16"/>
      <c r="BO9" s="16"/>
      <c r="BP9" s="17"/>
      <c r="BQ9" s="17"/>
      <c r="BR9" s="13"/>
    </row>
    <row r="10" spans="1:70" ht="13.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4"/>
      <c r="T10" s="12"/>
      <c r="U10" s="12"/>
      <c r="V10" s="12"/>
      <c r="W10" s="12"/>
      <c r="X10" s="12"/>
      <c r="Y10" s="12"/>
      <c r="Z10" s="12"/>
      <c r="AA10" s="13"/>
      <c r="AB10" s="13"/>
      <c r="AC10" s="12"/>
      <c r="AD10" s="14"/>
      <c r="AE10" s="12"/>
      <c r="AF10" s="15"/>
      <c r="AG10" s="12"/>
      <c r="AH10" s="12"/>
      <c r="AI10" s="12"/>
      <c r="AJ10" s="12"/>
      <c r="AK10" s="16"/>
      <c r="AL10" s="16"/>
      <c r="AM10" s="16"/>
      <c r="AN10" s="16"/>
      <c r="AO10" s="13"/>
      <c r="AP10" s="13"/>
      <c r="AQ10" s="13"/>
      <c r="AR10" s="13"/>
      <c r="AS10" s="12"/>
      <c r="AT10" s="14"/>
      <c r="AU10" s="12"/>
      <c r="AV10" s="15"/>
      <c r="AW10" s="12"/>
      <c r="AX10" s="12"/>
      <c r="AY10" s="12"/>
      <c r="AZ10" s="12"/>
      <c r="BA10" s="16"/>
      <c r="BB10" s="16"/>
      <c r="BC10" s="16"/>
      <c r="BD10" s="16"/>
      <c r="BE10" s="13"/>
      <c r="BF10" s="12"/>
      <c r="BG10" s="14"/>
      <c r="BH10" s="12"/>
      <c r="BI10" s="15"/>
      <c r="BJ10" s="12"/>
      <c r="BK10" s="12"/>
      <c r="BL10" s="12"/>
      <c r="BM10" s="12"/>
      <c r="BN10" s="16"/>
      <c r="BO10" s="16"/>
      <c r="BP10" s="17"/>
      <c r="BQ10" s="17"/>
      <c r="BR10" s="13"/>
    </row>
    <row r="11" spans="1:70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2</v>
      </c>
      <c r="S11" s="19">
        <v>3</v>
      </c>
      <c r="T11" s="18">
        <v>20</v>
      </c>
      <c r="U11" s="18">
        <v>21</v>
      </c>
      <c r="V11" s="18">
        <v>4</v>
      </c>
      <c r="W11" s="18">
        <v>5</v>
      </c>
      <c r="X11" s="18">
        <v>6</v>
      </c>
      <c r="Y11" s="18">
        <v>25</v>
      </c>
      <c r="Z11" s="18">
        <v>26</v>
      </c>
      <c r="AA11" s="18">
        <v>27</v>
      </c>
      <c r="AB11" s="18">
        <v>28</v>
      </c>
      <c r="AC11" s="18">
        <v>2</v>
      </c>
      <c r="AD11" s="19">
        <v>3</v>
      </c>
      <c r="AE11" s="18">
        <v>31</v>
      </c>
      <c r="AF11" s="20">
        <v>3</v>
      </c>
      <c r="AG11" s="18">
        <v>4</v>
      </c>
      <c r="AH11" s="18">
        <v>35</v>
      </c>
      <c r="AI11" s="18">
        <v>4</v>
      </c>
      <c r="AJ11" s="18">
        <v>5</v>
      </c>
      <c r="AK11" s="21">
        <v>11</v>
      </c>
      <c r="AL11" s="21">
        <v>39</v>
      </c>
      <c r="AM11" s="21">
        <v>40</v>
      </c>
      <c r="AN11" s="21">
        <v>41</v>
      </c>
      <c r="AO11" s="18">
        <v>12</v>
      </c>
      <c r="AP11" s="18">
        <v>43</v>
      </c>
      <c r="AQ11" s="18">
        <v>44</v>
      </c>
      <c r="AR11" s="18">
        <v>45</v>
      </c>
      <c r="AS11" s="18">
        <v>6</v>
      </c>
      <c r="AT11" s="19">
        <v>7</v>
      </c>
      <c r="AU11" s="18">
        <v>31</v>
      </c>
      <c r="AV11" s="20">
        <v>7</v>
      </c>
      <c r="AW11" s="18">
        <v>8</v>
      </c>
      <c r="AX11" s="18">
        <v>35</v>
      </c>
      <c r="AY11" s="18">
        <v>8</v>
      </c>
      <c r="AZ11" s="18">
        <v>9</v>
      </c>
      <c r="BA11" s="21">
        <v>10</v>
      </c>
      <c r="BB11" s="21">
        <v>39</v>
      </c>
      <c r="BC11" s="21">
        <v>40</v>
      </c>
      <c r="BD11" s="21">
        <v>41</v>
      </c>
      <c r="BE11" s="18">
        <v>11</v>
      </c>
      <c r="BF11" s="18">
        <v>12</v>
      </c>
      <c r="BG11" s="19">
        <v>13</v>
      </c>
      <c r="BH11" s="18">
        <v>14</v>
      </c>
      <c r="BI11" s="20">
        <v>13</v>
      </c>
      <c r="BJ11" s="18">
        <v>14</v>
      </c>
      <c r="BK11" s="18">
        <v>35</v>
      </c>
      <c r="BL11" s="18">
        <v>15</v>
      </c>
      <c r="BM11" s="18">
        <v>15</v>
      </c>
      <c r="BN11" s="21">
        <v>16</v>
      </c>
      <c r="BO11" s="21">
        <v>17</v>
      </c>
      <c r="BP11" s="22">
        <v>18</v>
      </c>
      <c r="BQ11" s="22">
        <v>19</v>
      </c>
      <c r="BR11" s="23">
        <v>18</v>
      </c>
    </row>
    <row r="12" spans="1:70" ht="21" customHeight="1">
      <c r="A12" s="24" t="s">
        <v>46</v>
      </c>
      <c r="B12" s="25">
        <f>B13+B15+B18</f>
        <v>74884</v>
      </c>
      <c r="C12" s="25">
        <f>C13+C15+C18</f>
        <v>75835</v>
      </c>
      <c r="D12" s="25">
        <f>C12/B12*100</f>
        <v>101.26996421131349</v>
      </c>
      <c r="E12" s="26">
        <f>C12/C$38*100</f>
        <v>22.65516705702404</v>
      </c>
      <c r="F12" s="25">
        <f>F13+F15+F18</f>
        <v>65662</v>
      </c>
      <c r="G12" s="25">
        <f>G13+G15+G18</f>
        <v>64664</v>
      </c>
      <c r="H12" s="25">
        <f>G12/F12*100</f>
        <v>98.48009503213426</v>
      </c>
      <c r="I12" s="26">
        <f>G12/G$38*100</f>
        <v>19.134417924757212</v>
      </c>
      <c r="J12" s="25">
        <f>J13+J15+J18</f>
        <v>77476</v>
      </c>
      <c r="K12" s="25">
        <f>K13+K15+K18</f>
        <v>69865.68937000001</v>
      </c>
      <c r="L12" s="25">
        <f>K12/J12*100</f>
        <v>90.17720244979091</v>
      </c>
      <c r="M12" s="27">
        <f>K12/K$38*100</f>
        <v>19.19756668645333</v>
      </c>
      <c r="N12" s="28">
        <f>K12-C12</f>
        <v>-5969.310629999993</v>
      </c>
      <c r="O12" s="28">
        <f>K12-G12</f>
        <v>5201.689370000007</v>
      </c>
      <c r="P12" s="29">
        <f>K12/C12</f>
        <v>0.9212855458561351</v>
      </c>
      <c r="Q12" s="29">
        <f>K12/G12</f>
        <v>1.0804418126005197</v>
      </c>
      <c r="R12" s="25">
        <f>R13+R15+R18</f>
        <v>83610.5</v>
      </c>
      <c r="S12" s="25">
        <f>S13+S15+S18</f>
        <v>17368.0494</v>
      </c>
      <c r="T12" s="25">
        <f>T13+T15+T18</f>
        <v>39633.49547</v>
      </c>
      <c r="U12" s="25">
        <f>U13+U15+U18</f>
        <v>57871.44086</v>
      </c>
      <c r="V12" s="25">
        <f>V13+V15+V18</f>
        <v>78989.04999999999</v>
      </c>
      <c r="W12" s="25">
        <f>V12/R12*100</f>
        <v>94.47264398610221</v>
      </c>
      <c r="X12" s="27">
        <f>V12/V$38*100</f>
        <v>25.693189876714186</v>
      </c>
      <c r="Y12" s="25">
        <f>V12-G12</f>
        <v>14325.049999999988</v>
      </c>
      <c r="Z12" s="25">
        <f>V12-K12</f>
        <v>9123.360629999981</v>
      </c>
      <c r="AA12" s="29">
        <f>V12/G12</f>
        <v>1.2215305270320425</v>
      </c>
      <c r="AB12" s="29">
        <f>V12/K12</f>
        <v>1.1305842783813926</v>
      </c>
      <c r="AC12" s="25">
        <f>AC13+AC14+AC15+AC16+AC17+AC18</f>
        <v>22795</v>
      </c>
      <c r="AD12" s="25">
        <f>AD13+AD15+AD18</f>
        <v>29451.364930000003</v>
      </c>
      <c r="AE12" s="30">
        <f>AD12/AC12</f>
        <v>1.292009867514806</v>
      </c>
      <c r="AF12" s="31">
        <f>AF13+AF14+AF15+AF16+AF17+AF18</f>
        <v>15181</v>
      </c>
      <c r="AG12" s="30">
        <f aca="true" t="shared" si="0" ref="AG12:AG26">AF12/AC12</f>
        <v>0.6659793814432989</v>
      </c>
      <c r="AH12" s="25">
        <f>AH13+AH15+AH18</f>
        <v>0</v>
      </c>
      <c r="AI12" s="30">
        <f>AD12/AC12</f>
        <v>1.292009867514806</v>
      </c>
      <c r="AJ12" s="27">
        <f aca="true" t="shared" si="1" ref="AJ12:AJ38">AF12/AF$38*100</f>
        <v>71.15537848605578</v>
      </c>
      <c r="AK12" s="25">
        <f>AD12-S12</f>
        <v>12083.315530000003</v>
      </c>
      <c r="AL12" s="25">
        <f>AK12-T12</f>
        <v>-27550.179939999998</v>
      </c>
      <c r="AM12" s="25"/>
      <c r="AN12" s="25"/>
      <c r="AO12" s="29">
        <f>AD12/S12</f>
        <v>1.6957209328296823</v>
      </c>
      <c r="AP12" s="29"/>
      <c r="AQ12" s="29"/>
      <c r="AR12" s="29">
        <f>AH12/V12</f>
        <v>0</v>
      </c>
      <c r="AS12" s="32">
        <f>AS13+AS14+AS15+AS16+AS17+AS18</f>
        <v>23397</v>
      </c>
      <c r="AT12" s="25">
        <f>AT13+AT15+AT18</f>
        <v>32161</v>
      </c>
      <c r="AU12" s="30">
        <f>AT12/AS12</f>
        <v>1.3745779373423943</v>
      </c>
      <c r="AV12" s="31">
        <f>AV13+AV14+AV15+AV16+AV17+AV18</f>
        <v>16110.5</v>
      </c>
      <c r="AW12" s="30">
        <f aca="true" t="shared" si="2" ref="AW12:AW26">AV12/AS12</f>
        <v>0.6885711843398726</v>
      </c>
      <c r="AX12" s="25">
        <f>AX13+AX15+AX18</f>
        <v>0</v>
      </c>
      <c r="AY12" s="30">
        <f>AT12/AS12</f>
        <v>1.3745779373423943</v>
      </c>
      <c r="AZ12" s="27">
        <f aca="true" t="shared" si="3" ref="AZ12:AZ38">AV12/AV$38*100</f>
        <v>20.039804708150637</v>
      </c>
      <c r="BA12" s="25">
        <f aca="true" t="shared" si="4" ref="BA12:BA39">AV12-AF12</f>
        <v>929.5</v>
      </c>
      <c r="BB12" s="25">
        <f>BA12-AJ12</f>
        <v>858.3446215139443</v>
      </c>
      <c r="BC12" s="25"/>
      <c r="BD12" s="25"/>
      <c r="BE12" s="29">
        <f aca="true" t="shared" si="5" ref="BE12:BE26">AV12/AF12</f>
        <v>1.061227850602727</v>
      </c>
      <c r="BF12" s="32">
        <f>BF13+BF14+BF15+BF16+BF17+BF18</f>
        <v>21820</v>
      </c>
      <c r="BG12" s="25">
        <f>BG13+BG15+BG18</f>
        <v>38670.085909999994</v>
      </c>
      <c r="BH12" s="30">
        <f>BG12/BF12</f>
        <v>1.7722312516040328</v>
      </c>
      <c r="BI12" s="31">
        <f>BI13+BI14+BI15+BI16+BI17+BI18</f>
        <v>14626</v>
      </c>
      <c r="BJ12" s="30">
        <f aca="true" t="shared" si="6" ref="BJ12:BJ26">BI12/BF12</f>
        <v>0.6703024747937671</v>
      </c>
      <c r="BK12" s="25">
        <f>BK13+BK15+BK18</f>
        <v>0</v>
      </c>
      <c r="BL12" s="33">
        <f>BG12/BF12</f>
        <v>1.7722312516040328</v>
      </c>
      <c r="BM12" s="27">
        <f aca="true" t="shared" si="7" ref="BM12:BM38">BI12/BI$38*100</f>
        <v>39.04431393486386</v>
      </c>
      <c r="BN12" s="25">
        <f aca="true" t="shared" si="8" ref="BN12:BN39">BI12-AF12</f>
        <v>-555</v>
      </c>
      <c r="BO12" s="34">
        <f aca="true" t="shared" si="9" ref="BO12:BO26">BI12/AF12</f>
        <v>0.9634411435346815</v>
      </c>
      <c r="BP12" s="25">
        <f aca="true" t="shared" si="10" ref="BP12:BP39">BI12-AV12</f>
        <v>-1484.5</v>
      </c>
      <c r="BQ12" s="35">
        <f aca="true" t="shared" si="11" ref="BQ12:BQ25">BI12/AV12</f>
        <v>0.9078551255392446</v>
      </c>
      <c r="BR12" s="36" t="e">
        <f>BG12/AQ12</f>
        <v>#DIV/0!</v>
      </c>
    </row>
    <row r="13" spans="1:70" ht="22.5" customHeight="1">
      <c r="A13" s="37" t="s">
        <v>47</v>
      </c>
      <c r="B13" s="38">
        <v>62980</v>
      </c>
      <c r="C13" s="38">
        <v>64012</v>
      </c>
      <c r="D13" s="38">
        <f>C13/B13*100</f>
        <v>101.63861543347095</v>
      </c>
      <c r="E13" s="39">
        <f>C13/C$38*100</f>
        <v>19.123129869509107</v>
      </c>
      <c r="F13" s="38">
        <v>53155</v>
      </c>
      <c r="G13" s="38">
        <v>52188</v>
      </c>
      <c r="H13" s="38">
        <f>G13/F13*100</f>
        <v>98.180792023328</v>
      </c>
      <c r="I13" s="39">
        <f>G13/G$38*100</f>
        <v>15.442703863930923</v>
      </c>
      <c r="J13" s="38">
        <v>63779</v>
      </c>
      <c r="K13" s="38">
        <v>56128.11841</v>
      </c>
      <c r="L13" s="38">
        <f>K13/J13*100</f>
        <v>88.00407408394612</v>
      </c>
      <c r="M13" s="40">
        <f>K13/K$38*100</f>
        <v>15.422781996105336</v>
      </c>
      <c r="N13" s="41">
        <f>K13-C13</f>
        <v>-7883.881589999997</v>
      </c>
      <c r="O13" s="41">
        <f>K13-G13</f>
        <v>3940.1184100000028</v>
      </c>
      <c r="P13" s="42">
        <f>K13/C13</f>
        <v>0.8768374431356621</v>
      </c>
      <c r="Q13" s="42">
        <f>K13/G13</f>
        <v>1.0754985515827393</v>
      </c>
      <c r="R13" s="38">
        <v>71642</v>
      </c>
      <c r="S13" s="43">
        <v>14610.95934</v>
      </c>
      <c r="T13" s="38">
        <v>33791.6434</v>
      </c>
      <c r="U13" s="38">
        <v>49003.67068</v>
      </c>
      <c r="V13" s="38">
        <v>67090.54</v>
      </c>
      <c r="W13" s="38">
        <f>V13/R13*100</f>
        <v>93.64693894642807</v>
      </c>
      <c r="X13" s="40">
        <f>V13/V$38*100</f>
        <v>21.822898023856318</v>
      </c>
      <c r="Y13" s="38">
        <f>V13-G13</f>
        <v>14902.539999999994</v>
      </c>
      <c r="Z13" s="38">
        <f>V13-K13</f>
        <v>10962.42158999999</v>
      </c>
      <c r="AA13" s="42">
        <f>V13/G13</f>
        <v>1.28555491683912</v>
      </c>
      <c r="AB13" s="42">
        <f>V13/K13</f>
        <v>1.1953106909788531</v>
      </c>
      <c r="AC13" s="38">
        <v>13031</v>
      </c>
      <c r="AD13" s="43">
        <v>24105.89353</v>
      </c>
      <c r="AE13" s="44">
        <f>AD13/AC13</f>
        <v>1.8498882303737243</v>
      </c>
      <c r="AF13" s="45">
        <v>8881</v>
      </c>
      <c r="AG13" s="44">
        <f t="shared" si="0"/>
        <v>0.6815286624203821</v>
      </c>
      <c r="AH13" s="38"/>
      <c r="AI13" s="44">
        <f>AD13/AC13</f>
        <v>1.8498882303737243</v>
      </c>
      <c r="AJ13" s="46">
        <f t="shared" si="1"/>
        <v>41.62643543473166</v>
      </c>
      <c r="AK13" s="47">
        <f>AD13-S13</f>
        <v>9494.934190000002</v>
      </c>
      <c r="AL13" s="47">
        <f>AK13-T13</f>
        <v>-24296.70921</v>
      </c>
      <c r="AM13" s="47"/>
      <c r="AN13" s="47"/>
      <c r="AO13" s="42">
        <f>AD13/S13</f>
        <v>1.6498501548769626</v>
      </c>
      <c r="AP13" s="42"/>
      <c r="AQ13" s="42"/>
      <c r="AR13" s="42">
        <f>AH13/V13</f>
        <v>0</v>
      </c>
      <c r="AS13" s="48">
        <v>13265</v>
      </c>
      <c r="AT13" s="43">
        <v>27056</v>
      </c>
      <c r="AU13" s="44">
        <f>AT13/AS13</f>
        <v>2.0396532227666793</v>
      </c>
      <c r="AV13" s="45">
        <v>10068</v>
      </c>
      <c r="AW13" s="44">
        <f t="shared" si="2"/>
        <v>0.7589898228420656</v>
      </c>
      <c r="AX13" s="38"/>
      <c r="AY13" s="44">
        <f>AT13/AS13</f>
        <v>2.0396532227666793</v>
      </c>
      <c r="AZ13" s="40">
        <f t="shared" si="3"/>
        <v>12.523556301893834</v>
      </c>
      <c r="BA13" s="47">
        <f t="shared" si="4"/>
        <v>1187</v>
      </c>
      <c r="BB13" s="47">
        <f>BA13-AJ13</f>
        <v>1145.3735645652682</v>
      </c>
      <c r="BC13" s="47"/>
      <c r="BD13" s="47"/>
      <c r="BE13" s="42">
        <f t="shared" si="5"/>
        <v>1.1336561198063282</v>
      </c>
      <c r="BF13" s="48">
        <v>12390</v>
      </c>
      <c r="BG13" s="43">
        <v>33292.64902</v>
      </c>
      <c r="BH13" s="44">
        <f>BG13/BF13</f>
        <v>2.6870580322841</v>
      </c>
      <c r="BI13" s="45">
        <v>9373</v>
      </c>
      <c r="BJ13" s="44">
        <f t="shared" si="6"/>
        <v>0.7564971751412429</v>
      </c>
      <c r="BK13" s="38"/>
      <c r="BL13" s="49">
        <f>BG13/BF13</f>
        <v>2.6870580322841</v>
      </c>
      <c r="BM13" s="40">
        <f t="shared" si="7"/>
        <v>25.021356113187398</v>
      </c>
      <c r="BN13" s="47">
        <f t="shared" si="8"/>
        <v>492</v>
      </c>
      <c r="BO13" s="50">
        <f t="shared" si="9"/>
        <v>1.0553991667605</v>
      </c>
      <c r="BP13" s="51">
        <f t="shared" si="10"/>
        <v>-695</v>
      </c>
      <c r="BQ13" s="52">
        <f t="shared" si="11"/>
        <v>0.930969408025427</v>
      </c>
      <c r="BR13" s="42" t="e">
        <f>BG13/AQ13</f>
        <v>#DIV/0!</v>
      </c>
    </row>
    <row r="14" spans="1:70" ht="22.5" customHeight="1">
      <c r="A14" s="37" t="s">
        <v>48</v>
      </c>
      <c r="B14" s="38"/>
      <c r="C14" s="38"/>
      <c r="D14" s="38"/>
      <c r="E14" s="39"/>
      <c r="F14" s="38"/>
      <c r="G14" s="38"/>
      <c r="H14" s="38"/>
      <c r="I14" s="39"/>
      <c r="J14" s="38"/>
      <c r="K14" s="38"/>
      <c r="L14" s="38"/>
      <c r="M14" s="40"/>
      <c r="N14" s="41"/>
      <c r="O14" s="41"/>
      <c r="P14" s="42"/>
      <c r="Q14" s="42"/>
      <c r="R14" s="38"/>
      <c r="S14" s="43"/>
      <c r="T14" s="38"/>
      <c r="U14" s="38"/>
      <c r="V14" s="38"/>
      <c r="W14" s="38"/>
      <c r="X14" s="40"/>
      <c r="Y14" s="38"/>
      <c r="Z14" s="38"/>
      <c r="AA14" s="42"/>
      <c r="AB14" s="42"/>
      <c r="AC14" s="38">
        <v>3467</v>
      </c>
      <c r="AD14" s="43"/>
      <c r="AE14" s="44"/>
      <c r="AF14" s="45">
        <v>2616</v>
      </c>
      <c r="AG14" s="44">
        <f t="shared" si="0"/>
        <v>0.7545428324199597</v>
      </c>
      <c r="AH14" s="38"/>
      <c r="AI14" s="44"/>
      <c r="AJ14" s="46">
        <f t="shared" si="1"/>
        <v>12.261542067026014</v>
      </c>
      <c r="AK14" s="47"/>
      <c r="AL14" s="47"/>
      <c r="AM14" s="47"/>
      <c r="AN14" s="47"/>
      <c r="AO14" s="42"/>
      <c r="AP14" s="42"/>
      <c r="AQ14" s="42"/>
      <c r="AR14" s="42"/>
      <c r="AS14" s="48">
        <v>2570</v>
      </c>
      <c r="AT14" s="43"/>
      <c r="AU14" s="44"/>
      <c r="AV14" s="45">
        <v>2021</v>
      </c>
      <c r="AW14" s="44">
        <f t="shared" si="2"/>
        <v>0.7863813229571984</v>
      </c>
      <c r="AX14" s="38"/>
      <c r="AY14" s="44"/>
      <c r="AZ14" s="40">
        <f t="shared" si="3"/>
        <v>2.5139160991386014</v>
      </c>
      <c r="BA14" s="47">
        <f t="shared" si="4"/>
        <v>-595</v>
      </c>
      <c r="BB14" s="47"/>
      <c r="BC14" s="47"/>
      <c r="BD14" s="47"/>
      <c r="BE14" s="42">
        <f t="shared" si="5"/>
        <v>0.7725535168195719</v>
      </c>
      <c r="BF14" s="48">
        <v>2606</v>
      </c>
      <c r="BG14" s="43"/>
      <c r="BH14" s="44"/>
      <c r="BI14" s="45">
        <v>2159</v>
      </c>
      <c r="BJ14" s="44">
        <f t="shared" si="6"/>
        <v>0.828472755180353</v>
      </c>
      <c r="BK14" s="38"/>
      <c r="BL14" s="49"/>
      <c r="BM14" s="40">
        <f t="shared" si="7"/>
        <v>5.763481046449546</v>
      </c>
      <c r="BN14" s="47">
        <f t="shared" si="8"/>
        <v>-457</v>
      </c>
      <c r="BO14" s="50">
        <f t="shared" si="9"/>
        <v>0.8253058103975535</v>
      </c>
      <c r="BP14" s="51">
        <f t="shared" si="10"/>
        <v>138</v>
      </c>
      <c r="BQ14" s="52">
        <f t="shared" si="11"/>
        <v>1.0682830282038596</v>
      </c>
      <c r="BR14" s="42"/>
    </row>
    <row r="15" spans="1:70" ht="21" customHeight="1">
      <c r="A15" s="37" t="s">
        <v>49</v>
      </c>
      <c r="B15" s="38">
        <v>9853</v>
      </c>
      <c r="C15" s="38">
        <v>9741</v>
      </c>
      <c r="D15" s="38">
        <f>C15/B15*100</f>
        <v>98.86329036841572</v>
      </c>
      <c r="E15" s="39">
        <f>C15/C$38*100</f>
        <v>2.9100544907031214</v>
      </c>
      <c r="F15" s="38">
        <v>10422</v>
      </c>
      <c r="G15" s="38">
        <v>10412</v>
      </c>
      <c r="H15" s="38">
        <f>G15/F15*100</f>
        <v>99.90404912684706</v>
      </c>
      <c r="I15" s="39">
        <f>G15/G$38*100</f>
        <v>3.080965598054127</v>
      </c>
      <c r="J15" s="38">
        <v>10766</v>
      </c>
      <c r="K15" s="38">
        <v>10779.78116</v>
      </c>
      <c r="L15" s="38">
        <f>K15/J15*100</f>
        <v>100.12800631618057</v>
      </c>
      <c r="M15" s="40">
        <f>K15/K$38*100</f>
        <v>2.9620486042657546</v>
      </c>
      <c r="N15" s="41">
        <f>K15-C15</f>
        <v>1038.7811600000005</v>
      </c>
      <c r="O15" s="41">
        <f>K15-G15</f>
        <v>367.78116000000045</v>
      </c>
      <c r="P15" s="42">
        <f>K15/C15</f>
        <v>1.1066400944461554</v>
      </c>
      <c r="Q15" s="42">
        <f>K15/G15</f>
        <v>1.0353228159815597</v>
      </c>
      <c r="R15" s="38">
        <v>10067</v>
      </c>
      <c r="S15" s="43">
        <v>2485.0504</v>
      </c>
      <c r="T15" s="38">
        <v>5034.82685</v>
      </c>
      <c r="U15" s="38">
        <v>7402.8722</v>
      </c>
      <c r="V15" s="38">
        <v>10101.81</v>
      </c>
      <c r="W15" s="38">
        <f>V15/R15*100</f>
        <v>100.3457832522102</v>
      </c>
      <c r="X15" s="40">
        <f>V15/V$38*100</f>
        <v>3.285869654445649</v>
      </c>
      <c r="Y15" s="38">
        <f>V15-G15</f>
        <v>-310.1900000000005</v>
      </c>
      <c r="Z15" s="38">
        <f>V15-K15</f>
        <v>-677.971160000001</v>
      </c>
      <c r="AA15" s="42">
        <f>V15/G15</f>
        <v>0.9702084133691894</v>
      </c>
      <c r="AB15" s="42">
        <f>V15/K15</f>
        <v>0.9371071499562798</v>
      </c>
      <c r="AC15" s="38">
        <v>2</v>
      </c>
      <c r="AD15" s="43">
        <v>4606.55082</v>
      </c>
      <c r="AE15" s="44">
        <f>AD15/AC15</f>
        <v>2303.27541</v>
      </c>
      <c r="AF15" s="45">
        <v>2</v>
      </c>
      <c r="AG15" s="44">
        <f t="shared" si="0"/>
        <v>1</v>
      </c>
      <c r="AH15" s="38"/>
      <c r="AI15" s="44">
        <f>AD15/AC15</f>
        <v>2303.27541</v>
      </c>
      <c r="AJ15" s="46">
        <f t="shared" si="1"/>
        <v>0.00937426763534099</v>
      </c>
      <c r="AK15" s="47">
        <f>AD15-S15</f>
        <v>2121.5004200000003</v>
      </c>
      <c r="AL15" s="47">
        <f>AK15-T15</f>
        <v>-2913.32643</v>
      </c>
      <c r="AM15" s="47"/>
      <c r="AN15" s="47"/>
      <c r="AO15" s="42">
        <f>AD15/S15</f>
        <v>1.8537051884340052</v>
      </c>
      <c r="AP15" s="42"/>
      <c r="AQ15" s="42"/>
      <c r="AR15" s="42">
        <f>AH15/V15</f>
        <v>0</v>
      </c>
      <c r="AS15" s="48">
        <v>2</v>
      </c>
      <c r="AT15" s="43">
        <v>4198</v>
      </c>
      <c r="AU15" s="44">
        <f>AT15/AS15</f>
        <v>2099</v>
      </c>
      <c r="AV15" s="45">
        <v>0.5</v>
      </c>
      <c r="AW15" s="44">
        <f t="shared" si="2"/>
        <v>0.25</v>
      </c>
      <c r="AX15" s="38"/>
      <c r="AY15" s="44">
        <f>AT15/AS15</f>
        <v>2099</v>
      </c>
      <c r="AZ15" s="40">
        <f t="shared" si="3"/>
        <v>0.0006219485648536866</v>
      </c>
      <c r="BA15" s="47">
        <f t="shared" si="4"/>
        <v>-1.5</v>
      </c>
      <c r="BB15" s="47">
        <f>BA15-AJ15</f>
        <v>-1.509374267635341</v>
      </c>
      <c r="BC15" s="47"/>
      <c r="BD15" s="47"/>
      <c r="BE15" s="42">
        <f t="shared" si="5"/>
        <v>0.25</v>
      </c>
      <c r="BF15" s="48">
        <v>1</v>
      </c>
      <c r="BG15" s="43">
        <v>4351.99252</v>
      </c>
      <c r="BH15" s="44">
        <f>BG15/BF15</f>
        <v>4351.99252</v>
      </c>
      <c r="BI15" s="45">
        <v>0</v>
      </c>
      <c r="BJ15" s="44">
        <f t="shared" si="6"/>
        <v>0</v>
      </c>
      <c r="BK15" s="38"/>
      <c r="BL15" s="49">
        <f>BG15/BF15</f>
        <v>4351.99252</v>
      </c>
      <c r="BM15" s="40">
        <f t="shared" si="7"/>
        <v>0</v>
      </c>
      <c r="BN15" s="47">
        <f t="shared" si="8"/>
        <v>-2</v>
      </c>
      <c r="BO15" s="50">
        <f t="shared" si="9"/>
        <v>0</v>
      </c>
      <c r="BP15" s="51">
        <f t="shared" si="10"/>
        <v>-0.5</v>
      </c>
      <c r="BQ15" s="52">
        <f t="shared" si="11"/>
        <v>0</v>
      </c>
      <c r="BR15" s="42" t="e">
        <f>BG15/AQ15</f>
        <v>#DIV/0!</v>
      </c>
    </row>
    <row r="16" spans="1:70" ht="21" customHeight="1">
      <c r="A16" s="37" t="s">
        <v>50</v>
      </c>
      <c r="B16" s="38"/>
      <c r="C16" s="38"/>
      <c r="D16" s="38"/>
      <c r="E16" s="39"/>
      <c r="F16" s="38"/>
      <c r="G16" s="38"/>
      <c r="H16" s="38"/>
      <c r="I16" s="39"/>
      <c r="J16" s="38"/>
      <c r="K16" s="38"/>
      <c r="L16" s="38"/>
      <c r="M16" s="40"/>
      <c r="N16" s="41"/>
      <c r="O16" s="41"/>
      <c r="P16" s="42"/>
      <c r="Q16" s="42"/>
      <c r="R16" s="38"/>
      <c r="S16" s="43"/>
      <c r="T16" s="38"/>
      <c r="U16" s="38"/>
      <c r="V16" s="38"/>
      <c r="W16" s="38"/>
      <c r="X16" s="40"/>
      <c r="Y16" s="38"/>
      <c r="Z16" s="38"/>
      <c r="AA16" s="42"/>
      <c r="AB16" s="42"/>
      <c r="AC16" s="38">
        <v>345</v>
      </c>
      <c r="AD16" s="43"/>
      <c r="AE16" s="44"/>
      <c r="AF16" s="45">
        <v>123</v>
      </c>
      <c r="AG16" s="44">
        <f t="shared" si="0"/>
        <v>0.3565217391304348</v>
      </c>
      <c r="AH16" s="38"/>
      <c r="AI16" s="44"/>
      <c r="AJ16" s="46">
        <f t="shared" si="1"/>
        <v>0.5765174595734709</v>
      </c>
      <c r="AK16" s="47"/>
      <c r="AL16" s="47"/>
      <c r="AM16" s="47"/>
      <c r="AN16" s="47"/>
      <c r="AO16" s="42"/>
      <c r="AP16" s="42"/>
      <c r="AQ16" s="42"/>
      <c r="AR16" s="42"/>
      <c r="AS16" s="48">
        <v>660</v>
      </c>
      <c r="AT16" s="43"/>
      <c r="AU16" s="44"/>
      <c r="AV16" s="45">
        <v>549</v>
      </c>
      <c r="AW16" s="44">
        <f t="shared" si="2"/>
        <v>0.8318181818181818</v>
      </c>
      <c r="AX16" s="38"/>
      <c r="AY16" s="44"/>
      <c r="AZ16" s="40">
        <f t="shared" si="3"/>
        <v>0.6828995242093479</v>
      </c>
      <c r="BA16" s="47">
        <f t="shared" si="4"/>
        <v>426</v>
      </c>
      <c r="BB16" s="47"/>
      <c r="BC16" s="47"/>
      <c r="BD16" s="47"/>
      <c r="BE16" s="42">
        <f t="shared" si="5"/>
        <v>4.463414634146342</v>
      </c>
      <c r="BF16" s="48">
        <v>1073</v>
      </c>
      <c r="BG16" s="43"/>
      <c r="BH16" s="44"/>
      <c r="BI16" s="45">
        <v>557</v>
      </c>
      <c r="BJ16" s="44">
        <f t="shared" si="6"/>
        <v>0.5191053122087604</v>
      </c>
      <c r="BK16" s="38"/>
      <c r="BL16" s="49"/>
      <c r="BM16" s="40">
        <f t="shared" si="7"/>
        <v>1.4869193806727177</v>
      </c>
      <c r="BN16" s="47">
        <f t="shared" si="8"/>
        <v>434</v>
      </c>
      <c r="BO16" s="50">
        <f t="shared" si="9"/>
        <v>4.528455284552845</v>
      </c>
      <c r="BP16" s="51">
        <f t="shared" si="10"/>
        <v>8</v>
      </c>
      <c r="BQ16" s="52">
        <f t="shared" si="11"/>
        <v>1.0145719489981786</v>
      </c>
      <c r="BR16" s="42"/>
    </row>
    <row r="17" spans="1:70" ht="21" customHeight="1">
      <c r="A17" s="37" t="s">
        <v>51</v>
      </c>
      <c r="B17" s="38"/>
      <c r="C17" s="38"/>
      <c r="D17" s="38"/>
      <c r="E17" s="39"/>
      <c r="F17" s="38"/>
      <c r="G17" s="38"/>
      <c r="H17" s="38"/>
      <c r="I17" s="39"/>
      <c r="J17" s="38"/>
      <c r="K17" s="38"/>
      <c r="L17" s="38"/>
      <c r="M17" s="40"/>
      <c r="N17" s="41"/>
      <c r="O17" s="41"/>
      <c r="P17" s="42"/>
      <c r="Q17" s="42"/>
      <c r="R17" s="38"/>
      <c r="S17" s="43"/>
      <c r="T17" s="38"/>
      <c r="U17" s="38"/>
      <c r="V17" s="38"/>
      <c r="W17" s="38"/>
      <c r="X17" s="40"/>
      <c r="Y17" s="38"/>
      <c r="Z17" s="38"/>
      <c r="AA17" s="42"/>
      <c r="AB17" s="42"/>
      <c r="AC17" s="38">
        <v>5950</v>
      </c>
      <c r="AD17" s="43"/>
      <c r="AE17" s="44"/>
      <c r="AF17" s="45">
        <v>3559</v>
      </c>
      <c r="AG17" s="44">
        <f t="shared" si="0"/>
        <v>0.5981512605042016</v>
      </c>
      <c r="AH17" s="38"/>
      <c r="AI17" s="44"/>
      <c r="AJ17" s="46">
        <f t="shared" si="1"/>
        <v>16.68150925708929</v>
      </c>
      <c r="AK17" s="47"/>
      <c r="AL17" s="47"/>
      <c r="AM17" s="47"/>
      <c r="AN17" s="47"/>
      <c r="AO17" s="42"/>
      <c r="AP17" s="42"/>
      <c r="AQ17" s="42"/>
      <c r="AR17" s="42"/>
      <c r="AS17" s="48">
        <v>6900</v>
      </c>
      <c r="AT17" s="43"/>
      <c r="AU17" s="44"/>
      <c r="AV17" s="45">
        <v>3472</v>
      </c>
      <c r="AW17" s="44">
        <f t="shared" si="2"/>
        <v>0.5031884057971014</v>
      </c>
      <c r="AX17" s="38"/>
      <c r="AY17" s="44"/>
      <c r="AZ17" s="40">
        <f t="shared" si="3"/>
        <v>4.318810834343999</v>
      </c>
      <c r="BA17" s="47">
        <f t="shared" si="4"/>
        <v>-87</v>
      </c>
      <c r="BB17" s="47"/>
      <c r="BC17" s="47"/>
      <c r="BD17" s="47"/>
      <c r="BE17" s="42">
        <f t="shared" si="5"/>
        <v>0.9755549311604383</v>
      </c>
      <c r="BF17" s="48">
        <v>5750</v>
      </c>
      <c r="BG17" s="43"/>
      <c r="BH17" s="44"/>
      <c r="BI17" s="45">
        <v>2537</v>
      </c>
      <c r="BJ17" s="44">
        <f t="shared" si="6"/>
        <v>0.44121739130434784</v>
      </c>
      <c r="BK17" s="38"/>
      <c r="BL17" s="49"/>
      <c r="BM17" s="40">
        <f t="shared" si="7"/>
        <v>6.772557394554191</v>
      </c>
      <c r="BN17" s="47">
        <f t="shared" si="8"/>
        <v>-1022</v>
      </c>
      <c r="BO17" s="50">
        <f t="shared" si="9"/>
        <v>0.7128406855858387</v>
      </c>
      <c r="BP17" s="51">
        <f t="shared" si="10"/>
        <v>-935</v>
      </c>
      <c r="BQ17" s="52">
        <f t="shared" si="11"/>
        <v>0.7307027649769585</v>
      </c>
      <c r="BR17" s="42"/>
    </row>
    <row r="18" spans="1:70" ht="18.75" customHeight="1" hidden="1">
      <c r="A18" s="37" t="s">
        <v>52</v>
      </c>
      <c r="B18" s="38">
        <v>2051</v>
      </c>
      <c r="C18" s="38">
        <v>2082</v>
      </c>
      <c r="D18" s="38">
        <f>C18/B18*100</f>
        <v>101.51145782545099</v>
      </c>
      <c r="E18" s="39">
        <f aca="true" t="shared" si="12" ref="E18:E24">C18/C$38*100</f>
        <v>0.6219826968118158</v>
      </c>
      <c r="F18" s="38">
        <v>2085</v>
      </c>
      <c r="G18" s="38">
        <v>2064</v>
      </c>
      <c r="H18" s="38">
        <f>G18/F18*100</f>
        <v>98.99280575539568</v>
      </c>
      <c r="I18" s="39">
        <f aca="true" t="shared" si="13" ref="I18:I24">G18/G$38*100</f>
        <v>0.6107484627721589</v>
      </c>
      <c r="J18" s="38">
        <v>2931</v>
      </c>
      <c r="K18" s="38">
        <v>2957.7898</v>
      </c>
      <c r="L18" s="38">
        <f>K18/J18*100</f>
        <v>100.9140156943023</v>
      </c>
      <c r="M18" s="40">
        <f aca="true" t="shared" si="14" ref="M18:M24">K18/K$38*100</f>
        <v>0.8127360860822416</v>
      </c>
      <c r="N18" s="41">
        <f aca="true" t="shared" si="15" ref="N18:N24">K18-C18</f>
        <v>875.7898</v>
      </c>
      <c r="O18" s="41">
        <f aca="true" t="shared" si="16" ref="O18:O24">K18-G18</f>
        <v>893.7898</v>
      </c>
      <c r="P18" s="42">
        <f>K18/C18</f>
        <v>1.4206483189241115</v>
      </c>
      <c r="Q18" s="42">
        <f>K18/G18</f>
        <v>1.4330376937984497</v>
      </c>
      <c r="R18" s="38">
        <v>1901.5</v>
      </c>
      <c r="S18" s="43">
        <v>272.03966</v>
      </c>
      <c r="T18" s="38">
        <v>807.02522</v>
      </c>
      <c r="U18" s="38">
        <v>1464.89798</v>
      </c>
      <c r="V18" s="38">
        <v>1796.7</v>
      </c>
      <c r="W18" s="38">
        <f>V18/R18*100</f>
        <v>94.48856166184592</v>
      </c>
      <c r="X18" s="40">
        <f aca="true" t="shared" si="17" ref="X18:X24">V18/V$38*100</f>
        <v>0.5844221984122151</v>
      </c>
      <c r="Y18" s="38">
        <f aca="true" t="shared" si="18" ref="Y18:Y24">V18-G18</f>
        <v>-267.29999999999995</v>
      </c>
      <c r="Z18" s="38">
        <f aca="true" t="shared" si="19" ref="Z18:Z24">V18-K18</f>
        <v>-1161.0898</v>
      </c>
      <c r="AA18" s="42" t="s">
        <v>53</v>
      </c>
      <c r="AB18" s="42">
        <f aca="true" t="shared" si="20" ref="AB18:AB24">V18/K18</f>
        <v>0.6074468172146649</v>
      </c>
      <c r="AC18" s="38">
        <v>0</v>
      </c>
      <c r="AD18" s="43">
        <v>738.92058</v>
      </c>
      <c r="AE18" s="44" t="e">
        <f aca="true" t="shared" si="21" ref="AE18:AE24">AD18/AC18</f>
        <v>#DIV/0!</v>
      </c>
      <c r="AF18" s="45">
        <v>0</v>
      </c>
      <c r="AG18" s="44" t="e">
        <f t="shared" si="0"/>
        <v>#DIV/0!</v>
      </c>
      <c r="AH18" s="38"/>
      <c r="AI18" s="44" t="e">
        <f aca="true" t="shared" si="22" ref="AI18:AI24">AD18/AC18</f>
        <v>#DIV/0!</v>
      </c>
      <c r="AJ18" s="46">
        <f t="shared" si="1"/>
        <v>0</v>
      </c>
      <c r="AK18" s="47">
        <f aca="true" t="shared" si="23" ref="AK18:AK24">AD18-S18</f>
        <v>466.88091999999995</v>
      </c>
      <c r="AL18" s="47">
        <f aca="true" t="shared" si="24" ref="AL18:AL24">AK18-T18</f>
        <v>-340.14430000000004</v>
      </c>
      <c r="AM18" s="47"/>
      <c r="AN18" s="47"/>
      <c r="AO18" s="42">
        <f aca="true" t="shared" si="25" ref="AO18:AO24">AD18/S18</f>
        <v>2.7162237300252468</v>
      </c>
      <c r="AP18" s="42"/>
      <c r="AQ18" s="42"/>
      <c r="AR18" s="42">
        <f aca="true" t="shared" si="26" ref="AR18:AR24">AH18/V18</f>
        <v>0</v>
      </c>
      <c r="AS18" s="48">
        <v>0</v>
      </c>
      <c r="AT18" s="43">
        <v>907</v>
      </c>
      <c r="AU18" s="44" t="e">
        <f aca="true" t="shared" si="27" ref="AU18:AU24">AT18/AS18</f>
        <v>#DIV/0!</v>
      </c>
      <c r="AV18" s="45">
        <v>0</v>
      </c>
      <c r="AW18" s="44" t="e">
        <f t="shared" si="2"/>
        <v>#DIV/0!</v>
      </c>
      <c r="AX18" s="38"/>
      <c r="AY18" s="44" t="e">
        <f aca="true" t="shared" si="28" ref="AY18:AY24">AT18/AS18</f>
        <v>#DIV/0!</v>
      </c>
      <c r="AZ18" s="40">
        <f t="shared" si="3"/>
        <v>0</v>
      </c>
      <c r="BA18" s="47">
        <f t="shared" si="4"/>
        <v>0</v>
      </c>
      <c r="BB18" s="47">
        <f aca="true" t="shared" si="29" ref="BB18:BB24">BA18-AJ18</f>
        <v>0</v>
      </c>
      <c r="BC18" s="47"/>
      <c r="BD18" s="47"/>
      <c r="BE18" s="42" t="e">
        <f t="shared" si="5"/>
        <v>#DIV/0!</v>
      </c>
      <c r="BF18" s="48">
        <v>0</v>
      </c>
      <c r="BG18" s="43">
        <v>1025.44437</v>
      </c>
      <c r="BH18" s="44" t="e">
        <f aca="true" t="shared" si="30" ref="BH18:BH24">BG18/BF18</f>
        <v>#DIV/0!</v>
      </c>
      <c r="BI18" s="45">
        <v>0</v>
      </c>
      <c r="BJ18" s="44" t="e">
        <f t="shared" si="6"/>
        <v>#DIV/0!</v>
      </c>
      <c r="BK18" s="38"/>
      <c r="BL18" s="49" t="e">
        <f aca="true" t="shared" si="31" ref="BL18:BL24">BG18/BF18</f>
        <v>#DIV/0!</v>
      </c>
      <c r="BM18" s="40">
        <f t="shared" si="7"/>
        <v>0</v>
      </c>
      <c r="BN18" s="47">
        <f t="shared" si="8"/>
        <v>0</v>
      </c>
      <c r="BO18" s="50" t="e">
        <f t="shared" si="9"/>
        <v>#DIV/0!</v>
      </c>
      <c r="BP18" s="51">
        <f t="shared" si="10"/>
        <v>0</v>
      </c>
      <c r="BQ18" s="52" t="e">
        <f t="shared" si="11"/>
        <v>#DIV/0!</v>
      </c>
      <c r="BR18" s="42" t="e">
        <f aca="true" t="shared" si="32" ref="BR18:BR24">BG18/AQ18</f>
        <v>#DIV/0!</v>
      </c>
    </row>
    <row r="19" spans="1:70" ht="19.5" customHeight="1" hidden="1">
      <c r="A19" s="37" t="s">
        <v>54</v>
      </c>
      <c r="B19" s="38">
        <v>0</v>
      </c>
      <c r="C19" s="38">
        <v>0</v>
      </c>
      <c r="D19" s="38"/>
      <c r="E19" s="39">
        <f t="shared" si="12"/>
        <v>0</v>
      </c>
      <c r="F19" s="38">
        <v>0</v>
      </c>
      <c r="G19" s="38">
        <v>0</v>
      </c>
      <c r="H19" s="38"/>
      <c r="I19" s="39">
        <f t="shared" si="13"/>
        <v>0</v>
      </c>
      <c r="J19" s="38">
        <v>0</v>
      </c>
      <c r="K19" s="38">
        <v>0</v>
      </c>
      <c r="L19" s="38"/>
      <c r="M19" s="40">
        <f t="shared" si="14"/>
        <v>0</v>
      </c>
      <c r="N19" s="41">
        <f t="shared" si="15"/>
        <v>0</v>
      </c>
      <c r="O19" s="41">
        <f t="shared" si="16"/>
        <v>0</v>
      </c>
      <c r="P19" s="42"/>
      <c r="Q19" s="42"/>
      <c r="R19" s="38">
        <v>0</v>
      </c>
      <c r="S19" s="43"/>
      <c r="T19" s="38"/>
      <c r="U19" s="38"/>
      <c r="V19" s="38">
        <v>0</v>
      </c>
      <c r="W19" s="38"/>
      <c r="X19" s="40">
        <f t="shared" si="17"/>
        <v>0</v>
      </c>
      <c r="Y19" s="38">
        <f t="shared" si="18"/>
        <v>0</v>
      </c>
      <c r="Z19" s="38">
        <f t="shared" si="19"/>
        <v>0</v>
      </c>
      <c r="AA19" s="42" t="e">
        <f aca="true" t="shared" si="33" ref="AA19:AA24">V19/G19</f>
        <v>#DIV/0!</v>
      </c>
      <c r="AB19" s="42" t="e">
        <f t="shared" si="20"/>
        <v>#DIV/0!</v>
      </c>
      <c r="AC19" s="38">
        <v>0</v>
      </c>
      <c r="AD19" s="43"/>
      <c r="AE19" s="44" t="e">
        <f t="shared" si="21"/>
        <v>#DIV/0!</v>
      </c>
      <c r="AF19" s="45"/>
      <c r="AG19" s="44" t="e">
        <f t="shared" si="0"/>
        <v>#DIV/0!</v>
      </c>
      <c r="AH19" s="38">
        <v>0</v>
      </c>
      <c r="AI19" s="44" t="e">
        <f t="shared" si="22"/>
        <v>#DIV/0!</v>
      </c>
      <c r="AJ19" s="46">
        <f t="shared" si="1"/>
        <v>0</v>
      </c>
      <c r="AK19" s="47">
        <f t="shared" si="23"/>
        <v>0</v>
      </c>
      <c r="AL19" s="47">
        <f t="shared" si="24"/>
        <v>0</v>
      </c>
      <c r="AM19" s="47"/>
      <c r="AN19" s="47"/>
      <c r="AO19" s="42" t="e">
        <f t="shared" si="25"/>
        <v>#DIV/0!</v>
      </c>
      <c r="AP19" s="42"/>
      <c r="AQ19" s="42"/>
      <c r="AR19" s="42" t="e">
        <f t="shared" si="26"/>
        <v>#DIV/0!</v>
      </c>
      <c r="AS19" s="48">
        <v>0</v>
      </c>
      <c r="AT19" s="43"/>
      <c r="AU19" s="44" t="e">
        <f t="shared" si="27"/>
        <v>#DIV/0!</v>
      </c>
      <c r="AV19" s="45"/>
      <c r="AW19" s="44" t="e">
        <f t="shared" si="2"/>
        <v>#DIV/0!</v>
      </c>
      <c r="AX19" s="38">
        <v>0</v>
      </c>
      <c r="AY19" s="44" t="e">
        <f t="shared" si="28"/>
        <v>#DIV/0!</v>
      </c>
      <c r="AZ19" s="40">
        <f t="shared" si="3"/>
        <v>0</v>
      </c>
      <c r="BA19" s="47">
        <f t="shared" si="4"/>
        <v>0</v>
      </c>
      <c r="BB19" s="47">
        <f t="shared" si="29"/>
        <v>0</v>
      </c>
      <c r="BC19" s="47"/>
      <c r="BD19" s="47"/>
      <c r="BE19" s="42" t="e">
        <f t="shared" si="5"/>
        <v>#DIV/0!</v>
      </c>
      <c r="BF19" s="48">
        <v>0</v>
      </c>
      <c r="BG19" s="43"/>
      <c r="BH19" s="44" t="e">
        <f t="shared" si="30"/>
        <v>#DIV/0!</v>
      </c>
      <c r="BI19" s="45"/>
      <c r="BJ19" s="44" t="e">
        <f t="shared" si="6"/>
        <v>#DIV/0!</v>
      </c>
      <c r="BK19" s="38">
        <v>0</v>
      </c>
      <c r="BL19" s="49" t="e">
        <f t="shared" si="31"/>
        <v>#DIV/0!</v>
      </c>
      <c r="BM19" s="40">
        <f t="shared" si="7"/>
        <v>0</v>
      </c>
      <c r="BN19" s="47">
        <f t="shared" si="8"/>
        <v>0</v>
      </c>
      <c r="BO19" s="50" t="e">
        <f t="shared" si="9"/>
        <v>#DIV/0!</v>
      </c>
      <c r="BP19" s="51">
        <f t="shared" si="10"/>
        <v>0</v>
      </c>
      <c r="BQ19" s="52" t="e">
        <f t="shared" si="11"/>
        <v>#DIV/0!</v>
      </c>
      <c r="BR19" s="42" t="e">
        <f t="shared" si="32"/>
        <v>#DIV/0!</v>
      </c>
    </row>
    <row r="20" spans="1:70" ht="21.75" customHeight="1">
      <c r="A20" s="24" t="s">
        <v>55</v>
      </c>
      <c r="B20" s="25">
        <f>B21+B22+B23+B24+B26+B27</f>
        <v>33854</v>
      </c>
      <c r="C20" s="25">
        <f>C21+C22+C23+C24+C26+C27</f>
        <v>34370</v>
      </c>
      <c r="D20" s="25">
        <f>C20/B20*100</f>
        <v>101.52419211909967</v>
      </c>
      <c r="E20" s="26">
        <f t="shared" si="12"/>
        <v>10.267793126523589</v>
      </c>
      <c r="F20" s="25">
        <f>F21+F22+F23+F24+F26+F27</f>
        <v>52414</v>
      </c>
      <c r="G20" s="25">
        <f>G21+G22+G23+G24+G26+G27</f>
        <v>53600</v>
      </c>
      <c r="H20" s="25">
        <f>G20/F20*100</f>
        <v>102.26275422597016</v>
      </c>
      <c r="I20" s="26">
        <f t="shared" si="13"/>
        <v>15.860522095245985</v>
      </c>
      <c r="J20" s="25">
        <f>J21+J22+J23+J24+J26+J27</f>
        <v>62652.8616</v>
      </c>
      <c r="K20" s="25">
        <f>K21+K22+K23+K24+K26+K27</f>
        <v>63811.04952</v>
      </c>
      <c r="L20" s="25">
        <f>K20/J20*100</f>
        <v>101.84857944301781</v>
      </c>
      <c r="M20" s="27">
        <f t="shared" si="14"/>
        <v>17.533883792446947</v>
      </c>
      <c r="N20" s="28">
        <f t="shared" si="15"/>
        <v>29441.04952</v>
      </c>
      <c r="O20" s="28">
        <f t="shared" si="16"/>
        <v>10211.04952</v>
      </c>
      <c r="P20" s="29">
        <f>K20/C20</f>
        <v>1.8565914902531278</v>
      </c>
      <c r="Q20" s="29">
        <f>K20/G20</f>
        <v>1.1905046552238807</v>
      </c>
      <c r="R20" s="25">
        <f>R21+R22+R23+R24+R26+R27</f>
        <v>43581.9</v>
      </c>
      <c r="S20" s="25">
        <f>S21+S22+S23+S24+S26+S27</f>
        <v>8400.347829999999</v>
      </c>
      <c r="T20" s="25">
        <f>T21+T22+T23+T24+T26+T27</f>
        <v>17277.416119999998</v>
      </c>
      <c r="U20" s="25">
        <f>U21+U22+U23+U24+U26+U27</f>
        <v>25660.16402</v>
      </c>
      <c r="V20" s="25">
        <f>V21+V22+V23+V24+V26+V27</f>
        <v>35978.869999999995</v>
      </c>
      <c r="W20" s="25">
        <f>V20/R20*100</f>
        <v>82.55461556288274</v>
      </c>
      <c r="X20" s="27">
        <f t="shared" si="17"/>
        <v>11.703039072626087</v>
      </c>
      <c r="Y20" s="25">
        <f t="shared" si="18"/>
        <v>-17621.130000000005</v>
      </c>
      <c r="Z20" s="25">
        <f t="shared" si="19"/>
        <v>-27832.179520000005</v>
      </c>
      <c r="AA20" s="29">
        <f t="shared" si="33"/>
        <v>0.6712475746268656</v>
      </c>
      <c r="AB20" s="29">
        <f t="shared" si="20"/>
        <v>0.5638344811853205</v>
      </c>
      <c r="AC20" s="25">
        <f>AC21+AC22+AC23+AC24+AC25+AC27+AC26</f>
        <v>9368</v>
      </c>
      <c r="AD20" s="25">
        <f>AD21+AD22+AD23+AD24+AD26+AD27</f>
        <v>21753.386260000003</v>
      </c>
      <c r="AE20" s="30">
        <f t="shared" si="21"/>
        <v>2.3220950320239115</v>
      </c>
      <c r="AF20" s="31">
        <f>AF21+AF22+AF23+AF24+AF25+AF27+AF26</f>
        <v>3324</v>
      </c>
      <c r="AG20" s="30">
        <f t="shared" si="0"/>
        <v>0.3548249359521776</v>
      </c>
      <c r="AH20" s="25">
        <f>AH21+AH22+AH23+AH24+AH26+AH27</f>
        <v>0</v>
      </c>
      <c r="AI20" s="30">
        <f t="shared" si="22"/>
        <v>2.3220950320239115</v>
      </c>
      <c r="AJ20" s="27">
        <f t="shared" si="1"/>
        <v>15.580032809936723</v>
      </c>
      <c r="AK20" s="25">
        <f t="shared" si="23"/>
        <v>13353.038430000004</v>
      </c>
      <c r="AL20" s="25">
        <f t="shared" si="24"/>
        <v>-3924.377689999994</v>
      </c>
      <c r="AM20" s="25"/>
      <c r="AN20" s="25"/>
      <c r="AO20" s="29">
        <f t="shared" si="25"/>
        <v>2.5895816102176816</v>
      </c>
      <c r="AP20" s="29"/>
      <c r="AQ20" s="29"/>
      <c r="AR20" s="29">
        <f t="shared" si="26"/>
        <v>0</v>
      </c>
      <c r="AS20" s="31">
        <f>AS21+AS22+AS23+AS24+AS25+AS27+AS26</f>
        <v>30466</v>
      </c>
      <c r="AT20" s="25">
        <f>AT21+AT22+AT23+AT24+AT26+AT27</f>
        <v>19297</v>
      </c>
      <c r="AU20" s="30">
        <f t="shared" si="27"/>
        <v>0.6333946038206525</v>
      </c>
      <c r="AV20" s="31">
        <f>AV21+AV22+AV23+AV24+AV25+AV27+AV26</f>
        <v>22706</v>
      </c>
      <c r="AW20" s="30">
        <f t="shared" si="2"/>
        <v>0.7452898312873367</v>
      </c>
      <c r="AX20" s="25">
        <f>AX21+AX22+AX23+AX24+AX26+AX27</f>
        <v>0</v>
      </c>
      <c r="AY20" s="30">
        <f t="shared" si="28"/>
        <v>0.6333946038206525</v>
      </c>
      <c r="AZ20" s="27">
        <f t="shared" si="3"/>
        <v>28.24392822713562</v>
      </c>
      <c r="BA20" s="25">
        <f t="shared" si="4"/>
        <v>19382</v>
      </c>
      <c r="BB20" s="25">
        <f t="shared" si="29"/>
        <v>19366.419967190064</v>
      </c>
      <c r="BC20" s="25"/>
      <c r="BD20" s="25"/>
      <c r="BE20" s="29">
        <f t="shared" si="5"/>
        <v>6.830926594464501</v>
      </c>
      <c r="BF20" s="32">
        <f>BF21+BF22+BF23+BF24+BF25+BF27+BF26</f>
        <v>18664</v>
      </c>
      <c r="BG20" s="25">
        <f>BG21+BG22+BG23+BG24+BG26+BG27</f>
        <v>25012.07157</v>
      </c>
      <c r="BH20" s="30">
        <f t="shared" si="30"/>
        <v>1.3401238518002572</v>
      </c>
      <c r="BI20" s="31">
        <f>BI21+BI22+BI23+BI24+BI25+BI27+BI26</f>
        <v>8076</v>
      </c>
      <c r="BJ20" s="30">
        <f t="shared" si="6"/>
        <v>0.4327046720960137</v>
      </c>
      <c r="BK20" s="25">
        <f>BK21+BK22+BK23+BK24+BK26+BK27</f>
        <v>0</v>
      </c>
      <c r="BL20" s="33">
        <f t="shared" si="31"/>
        <v>1.3401238518002572</v>
      </c>
      <c r="BM20" s="27">
        <f t="shared" si="7"/>
        <v>21.558996262680193</v>
      </c>
      <c r="BN20" s="25">
        <f t="shared" si="8"/>
        <v>4752</v>
      </c>
      <c r="BO20" s="35">
        <f t="shared" si="9"/>
        <v>2.4296028880866425</v>
      </c>
      <c r="BP20" s="25">
        <f t="shared" si="10"/>
        <v>-14630</v>
      </c>
      <c r="BQ20" s="35">
        <f t="shared" si="11"/>
        <v>0.3556769135911213</v>
      </c>
      <c r="BR20" s="36" t="e">
        <f t="shared" si="32"/>
        <v>#DIV/0!</v>
      </c>
    </row>
    <row r="21" spans="1:70" ht="30" customHeight="1">
      <c r="A21" s="37" t="s">
        <v>56</v>
      </c>
      <c r="B21" s="38">
        <v>6403</v>
      </c>
      <c r="C21" s="38">
        <v>6653</v>
      </c>
      <c r="D21" s="38">
        <f>C21/B21*100</f>
        <v>103.90441980321725</v>
      </c>
      <c r="E21" s="39">
        <f t="shared" si="12"/>
        <v>1.98753644663257</v>
      </c>
      <c r="F21" s="38">
        <v>7900</v>
      </c>
      <c r="G21" s="38">
        <v>8184</v>
      </c>
      <c r="H21" s="38">
        <f>G21/F21*100</f>
        <v>103.59493670886076</v>
      </c>
      <c r="I21" s="39">
        <f t="shared" si="13"/>
        <v>2.4216886721547226</v>
      </c>
      <c r="J21" s="38">
        <v>12951</v>
      </c>
      <c r="K21" s="38">
        <v>13213.7789</v>
      </c>
      <c r="L21" s="38">
        <f>K21/J21*100</f>
        <v>102.02902401358969</v>
      </c>
      <c r="M21" s="40">
        <f t="shared" si="14"/>
        <v>3.6308580635250367</v>
      </c>
      <c r="N21" s="41">
        <f t="shared" si="15"/>
        <v>6560.778899999999</v>
      </c>
      <c r="O21" s="41">
        <f t="shared" si="16"/>
        <v>5029.778899999999</v>
      </c>
      <c r="P21" s="42">
        <f>K21/C21</f>
        <v>1.9861384187584548</v>
      </c>
      <c r="Q21" s="42">
        <f>K21/G21</f>
        <v>1.6145868646138806</v>
      </c>
      <c r="R21" s="38">
        <v>14298</v>
      </c>
      <c r="S21" s="43">
        <v>3078.88151</v>
      </c>
      <c r="T21" s="38">
        <v>6333.84145</v>
      </c>
      <c r="U21" s="38">
        <v>10772.60577</v>
      </c>
      <c r="V21" s="38">
        <v>14863.66</v>
      </c>
      <c r="W21" s="38">
        <f>V21/R21*100</f>
        <v>103.95621765281857</v>
      </c>
      <c r="X21" s="40">
        <f t="shared" si="17"/>
        <v>4.834782019063675</v>
      </c>
      <c r="Y21" s="38">
        <f t="shared" si="18"/>
        <v>6679.66</v>
      </c>
      <c r="Z21" s="38">
        <f t="shared" si="19"/>
        <v>1649.8811000000005</v>
      </c>
      <c r="AA21" s="42">
        <f t="shared" si="33"/>
        <v>1.816185239491691</v>
      </c>
      <c r="AB21" s="42">
        <f t="shared" si="20"/>
        <v>1.1248606558718794</v>
      </c>
      <c r="AC21" s="38">
        <v>3821</v>
      </c>
      <c r="AD21" s="43">
        <v>7812.64179</v>
      </c>
      <c r="AE21" s="44">
        <f t="shared" si="21"/>
        <v>2.044658934833813</v>
      </c>
      <c r="AF21" s="45">
        <v>1791</v>
      </c>
      <c r="AG21" s="44">
        <f t="shared" si="0"/>
        <v>0.46872546453807906</v>
      </c>
      <c r="AH21" s="38"/>
      <c r="AI21" s="44">
        <f t="shared" si="22"/>
        <v>2.044658934833813</v>
      </c>
      <c r="AJ21" s="46">
        <f t="shared" si="1"/>
        <v>8.394656667447856</v>
      </c>
      <c r="AK21" s="47">
        <f t="shared" si="23"/>
        <v>4733.7602799999995</v>
      </c>
      <c r="AL21" s="47">
        <f t="shared" si="24"/>
        <v>-1600.0811700000004</v>
      </c>
      <c r="AM21" s="47"/>
      <c r="AN21" s="47"/>
      <c r="AO21" s="42">
        <f t="shared" si="25"/>
        <v>2.537493490615038</v>
      </c>
      <c r="AP21" s="42"/>
      <c r="AQ21" s="42"/>
      <c r="AR21" s="42">
        <f t="shared" si="26"/>
        <v>0</v>
      </c>
      <c r="AS21" s="48">
        <v>7592</v>
      </c>
      <c r="AT21" s="43">
        <v>6108</v>
      </c>
      <c r="AU21" s="44">
        <f t="shared" si="27"/>
        <v>0.8045310853530031</v>
      </c>
      <c r="AV21" s="45">
        <v>6353</v>
      </c>
      <c r="AW21" s="44">
        <f t="shared" si="2"/>
        <v>0.8368018967334035</v>
      </c>
      <c r="AX21" s="38"/>
      <c r="AY21" s="44">
        <f t="shared" si="28"/>
        <v>0.8045310853530031</v>
      </c>
      <c r="AZ21" s="40">
        <f t="shared" si="3"/>
        <v>7.902478465030942</v>
      </c>
      <c r="BA21" s="47">
        <f t="shared" si="4"/>
        <v>4562</v>
      </c>
      <c r="BB21" s="47">
        <f t="shared" si="29"/>
        <v>4553.605343332552</v>
      </c>
      <c r="BC21" s="47"/>
      <c r="BD21" s="47"/>
      <c r="BE21" s="42">
        <f t="shared" si="5"/>
        <v>3.547180346175321</v>
      </c>
      <c r="BF21" s="48">
        <v>6314</v>
      </c>
      <c r="BG21" s="43">
        <v>4982.18986</v>
      </c>
      <c r="BH21" s="44">
        <f t="shared" si="30"/>
        <v>0.7890702977510295</v>
      </c>
      <c r="BI21" s="45">
        <v>3972</v>
      </c>
      <c r="BJ21" s="44">
        <f t="shared" si="6"/>
        <v>0.6290782388343364</v>
      </c>
      <c r="BK21" s="38"/>
      <c r="BL21" s="49">
        <f t="shared" si="31"/>
        <v>0.7890702977510295</v>
      </c>
      <c r="BM21" s="40">
        <f t="shared" si="7"/>
        <v>10.603310197544047</v>
      </c>
      <c r="BN21" s="47">
        <f t="shared" si="8"/>
        <v>2181</v>
      </c>
      <c r="BO21" s="50">
        <f t="shared" si="9"/>
        <v>2.217755443886097</v>
      </c>
      <c r="BP21" s="51">
        <f t="shared" si="10"/>
        <v>-2381</v>
      </c>
      <c r="BQ21" s="52">
        <f t="shared" si="11"/>
        <v>0.6252164331811743</v>
      </c>
      <c r="BR21" s="42" t="e">
        <f t="shared" si="32"/>
        <v>#DIV/0!</v>
      </c>
    </row>
    <row r="22" spans="1:70" ht="30" customHeight="1" hidden="1">
      <c r="A22" s="37" t="s">
        <v>57</v>
      </c>
      <c r="B22" s="38">
        <v>400</v>
      </c>
      <c r="C22" s="38">
        <v>383</v>
      </c>
      <c r="D22" s="38">
        <f>C22/B22*100</f>
        <v>95.75</v>
      </c>
      <c r="E22" s="39">
        <f t="shared" si="12"/>
        <v>0.11441852683906123</v>
      </c>
      <c r="F22" s="38">
        <v>555</v>
      </c>
      <c r="G22" s="38">
        <v>532</v>
      </c>
      <c r="H22" s="38">
        <f>G22/F22*100</f>
        <v>95.85585585585585</v>
      </c>
      <c r="I22" s="39">
        <f t="shared" si="13"/>
        <v>0.15742159990057583</v>
      </c>
      <c r="J22" s="38">
        <v>496.3</v>
      </c>
      <c r="K22" s="38">
        <v>495.28763</v>
      </c>
      <c r="L22" s="38">
        <f>K22/J22*100</f>
        <v>99.79601652226475</v>
      </c>
      <c r="M22" s="40">
        <f t="shared" si="14"/>
        <v>0.13609423154111538</v>
      </c>
      <c r="N22" s="41">
        <f t="shared" si="15"/>
        <v>112.28762999999998</v>
      </c>
      <c r="O22" s="41">
        <f t="shared" si="16"/>
        <v>-36.71237000000002</v>
      </c>
      <c r="P22" s="42">
        <f>K22/C22</f>
        <v>1.293179190600522</v>
      </c>
      <c r="Q22" s="42">
        <f>K22/G22</f>
        <v>0.9309917857142856</v>
      </c>
      <c r="R22" s="38">
        <v>740</v>
      </c>
      <c r="S22" s="43">
        <v>187.33544</v>
      </c>
      <c r="T22" s="38">
        <v>467.2341</v>
      </c>
      <c r="U22" s="38">
        <v>600.25886</v>
      </c>
      <c r="V22" s="38">
        <v>738.45</v>
      </c>
      <c r="W22" s="38">
        <f>V22/R22*100</f>
        <v>99.79054054054055</v>
      </c>
      <c r="X22" s="40">
        <f t="shared" si="17"/>
        <v>0.240199572782045</v>
      </c>
      <c r="Y22" s="38">
        <f t="shared" si="18"/>
        <v>206.45000000000005</v>
      </c>
      <c r="Z22" s="38">
        <f t="shared" si="19"/>
        <v>243.16237000000007</v>
      </c>
      <c r="AA22" s="42">
        <f t="shared" si="33"/>
        <v>1.3880639097744363</v>
      </c>
      <c r="AB22" s="42">
        <f t="shared" si="20"/>
        <v>1.4909518333821503</v>
      </c>
      <c r="AC22" s="38">
        <v>0</v>
      </c>
      <c r="AD22" s="43">
        <v>332.31185</v>
      </c>
      <c r="AE22" s="44" t="e">
        <f t="shared" si="21"/>
        <v>#DIV/0!</v>
      </c>
      <c r="AF22" s="45">
        <v>0</v>
      </c>
      <c r="AG22" s="44" t="e">
        <f t="shared" si="0"/>
        <v>#DIV/0!</v>
      </c>
      <c r="AH22" s="38"/>
      <c r="AI22" s="44" t="e">
        <f t="shared" si="22"/>
        <v>#DIV/0!</v>
      </c>
      <c r="AJ22" s="46">
        <f t="shared" si="1"/>
        <v>0</v>
      </c>
      <c r="AK22" s="47">
        <f t="shared" si="23"/>
        <v>144.97641</v>
      </c>
      <c r="AL22" s="47">
        <f t="shared" si="24"/>
        <v>-322.25769</v>
      </c>
      <c r="AM22" s="47"/>
      <c r="AN22" s="47"/>
      <c r="AO22" s="42">
        <f t="shared" si="25"/>
        <v>1.773886724263172</v>
      </c>
      <c r="AP22" s="42"/>
      <c r="AQ22" s="42"/>
      <c r="AR22" s="42">
        <f t="shared" si="26"/>
        <v>0</v>
      </c>
      <c r="AS22" s="48">
        <v>0</v>
      </c>
      <c r="AT22" s="43">
        <v>237</v>
      </c>
      <c r="AU22" s="44" t="e">
        <f t="shared" si="27"/>
        <v>#DIV/0!</v>
      </c>
      <c r="AV22" s="45">
        <v>0</v>
      </c>
      <c r="AW22" s="44" t="e">
        <f t="shared" si="2"/>
        <v>#DIV/0!</v>
      </c>
      <c r="AX22" s="38"/>
      <c r="AY22" s="44" t="e">
        <f t="shared" si="28"/>
        <v>#DIV/0!</v>
      </c>
      <c r="AZ22" s="40">
        <f t="shared" si="3"/>
        <v>0</v>
      </c>
      <c r="BA22" s="47">
        <f t="shared" si="4"/>
        <v>0</v>
      </c>
      <c r="BB22" s="47">
        <f t="shared" si="29"/>
        <v>0</v>
      </c>
      <c r="BC22" s="47"/>
      <c r="BD22" s="47"/>
      <c r="BE22" s="42" t="e">
        <f t="shared" si="5"/>
        <v>#DIV/0!</v>
      </c>
      <c r="BF22" s="48">
        <v>0</v>
      </c>
      <c r="BG22" s="43">
        <v>658.17262</v>
      </c>
      <c r="BH22" s="44" t="e">
        <f t="shared" si="30"/>
        <v>#DIV/0!</v>
      </c>
      <c r="BI22" s="45">
        <v>0</v>
      </c>
      <c r="BJ22" s="44" t="e">
        <f t="shared" si="6"/>
        <v>#DIV/0!</v>
      </c>
      <c r="BK22" s="38"/>
      <c r="BL22" s="49" t="e">
        <f t="shared" si="31"/>
        <v>#DIV/0!</v>
      </c>
      <c r="BM22" s="40">
        <f t="shared" si="7"/>
        <v>0</v>
      </c>
      <c r="BN22" s="47">
        <f t="shared" si="8"/>
        <v>0</v>
      </c>
      <c r="BO22" s="50" t="e">
        <f t="shared" si="9"/>
        <v>#DIV/0!</v>
      </c>
      <c r="BP22" s="51">
        <f t="shared" si="10"/>
        <v>0</v>
      </c>
      <c r="BQ22" s="52" t="e">
        <f t="shared" si="11"/>
        <v>#DIV/0!</v>
      </c>
      <c r="BR22" s="42" t="e">
        <f t="shared" si="32"/>
        <v>#DIV/0!</v>
      </c>
    </row>
    <row r="23" spans="1:70" ht="26.25" customHeight="1">
      <c r="A23" s="37" t="s">
        <v>58</v>
      </c>
      <c r="B23" s="38">
        <v>15642</v>
      </c>
      <c r="C23" s="38">
        <v>15854</v>
      </c>
      <c r="D23" s="38">
        <f>C23/B23*100</f>
        <v>101.35532540595831</v>
      </c>
      <c r="E23" s="39">
        <f t="shared" si="12"/>
        <v>4.736269776779313</v>
      </c>
      <c r="F23" s="38">
        <v>15297</v>
      </c>
      <c r="G23" s="38">
        <v>15559</v>
      </c>
      <c r="H23" s="38">
        <f>G23/F23*100</f>
        <v>101.71275413479768</v>
      </c>
      <c r="I23" s="39">
        <f t="shared" si="13"/>
        <v>4.603989986565901</v>
      </c>
      <c r="J23" s="38">
        <v>20315.9116</v>
      </c>
      <c r="K23" s="38">
        <v>20471.54476</v>
      </c>
      <c r="L23" s="38">
        <f>K23/J23*100</f>
        <v>100.76606535342476</v>
      </c>
      <c r="M23" s="40">
        <f t="shared" si="14"/>
        <v>5.625133727995079</v>
      </c>
      <c r="N23" s="41">
        <f t="shared" si="15"/>
        <v>4617.544760000001</v>
      </c>
      <c r="O23" s="41">
        <f t="shared" si="16"/>
        <v>4912.544760000001</v>
      </c>
      <c r="P23" s="42">
        <f>K23/C23</f>
        <v>1.29125424246247</v>
      </c>
      <c r="Q23" s="42">
        <f>K23/G23</f>
        <v>1.3157365357670803</v>
      </c>
      <c r="R23" s="38">
        <v>17532.04</v>
      </c>
      <c r="S23" s="43">
        <v>4372.43586</v>
      </c>
      <c r="T23" s="38">
        <v>9007.05807</v>
      </c>
      <c r="U23" s="38">
        <v>12187.7231</v>
      </c>
      <c r="V23" s="38">
        <v>16952.65</v>
      </c>
      <c r="W23" s="38">
        <f>V23/R23*100</f>
        <v>96.69525052418315</v>
      </c>
      <c r="X23" s="40">
        <f t="shared" si="17"/>
        <v>5.514278945796649</v>
      </c>
      <c r="Y23" s="38">
        <f t="shared" si="18"/>
        <v>1393.6500000000015</v>
      </c>
      <c r="Z23" s="38">
        <f t="shared" si="19"/>
        <v>-3518.894759999999</v>
      </c>
      <c r="AA23" s="42">
        <f t="shared" si="33"/>
        <v>1.089571951924931</v>
      </c>
      <c r="AB23" s="42">
        <f t="shared" si="20"/>
        <v>0.828108000580607</v>
      </c>
      <c r="AC23" s="38">
        <v>194</v>
      </c>
      <c r="AD23" s="43">
        <v>10129.08103</v>
      </c>
      <c r="AE23" s="44">
        <f t="shared" si="21"/>
        <v>52.21175788659794</v>
      </c>
      <c r="AF23" s="45">
        <v>194</v>
      </c>
      <c r="AG23" s="44">
        <f t="shared" si="0"/>
        <v>1</v>
      </c>
      <c r="AH23" s="38"/>
      <c r="AI23" s="44">
        <f t="shared" si="22"/>
        <v>52.21175788659794</v>
      </c>
      <c r="AJ23" s="46">
        <f t="shared" si="1"/>
        <v>0.909303960628076</v>
      </c>
      <c r="AK23" s="47">
        <f t="shared" si="23"/>
        <v>5756.64517</v>
      </c>
      <c r="AL23" s="47">
        <f t="shared" si="24"/>
        <v>-3250.4128999999994</v>
      </c>
      <c r="AM23" s="47"/>
      <c r="AN23" s="47"/>
      <c r="AO23" s="42">
        <f t="shared" si="25"/>
        <v>2.3165762413264996</v>
      </c>
      <c r="AP23" s="42"/>
      <c r="AQ23" s="42"/>
      <c r="AR23" s="42">
        <f t="shared" si="26"/>
        <v>0</v>
      </c>
      <c r="AS23" s="48">
        <v>369</v>
      </c>
      <c r="AT23" s="43">
        <v>10518</v>
      </c>
      <c r="AU23" s="44">
        <f t="shared" si="27"/>
        <v>28.504065040650406</v>
      </c>
      <c r="AV23" s="45">
        <v>131</v>
      </c>
      <c r="AW23" s="44">
        <f t="shared" si="2"/>
        <v>0.35501355013550134</v>
      </c>
      <c r="AX23" s="38"/>
      <c r="AY23" s="44">
        <f t="shared" si="28"/>
        <v>28.504065040650406</v>
      </c>
      <c r="AZ23" s="40">
        <f t="shared" si="3"/>
        <v>0.16295052399166587</v>
      </c>
      <c r="BA23" s="47">
        <f t="shared" si="4"/>
        <v>-63</v>
      </c>
      <c r="BB23" s="47">
        <f t="shared" si="29"/>
        <v>-63.90930396062807</v>
      </c>
      <c r="BC23" s="47"/>
      <c r="BD23" s="47"/>
      <c r="BE23" s="42">
        <f t="shared" si="5"/>
        <v>0.6752577319587629</v>
      </c>
      <c r="BF23" s="48">
        <v>200</v>
      </c>
      <c r="BG23" s="43">
        <v>7634.95391</v>
      </c>
      <c r="BH23" s="44">
        <f t="shared" si="30"/>
        <v>38.17476955</v>
      </c>
      <c r="BI23" s="45">
        <v>226</v>
      </c>
      <c r="BJ23" s="44">
        <f t="shared" si="6"/>
        <v>1.13</v>
      </c>
      <c r="BK23" s="38"/>
      <c r="BL23" s="49">
        <f t="shared" si="31"/>
        <v>38.17476955</v>
      </c>
      <c r="BM23" s="40">
        <f t="shared" si="7"/>
        <v>0.6033101975440469</v>
      </c>
      <c r="BN23" s="47">
        <f t="shared" si="8"/>
        <v>32</v>
      </c>
      <c r="BO23" s="50">
        <f t="shared" si="9"/>
        <v>1.1649484536082475</v>
      </c>
      <c r="BP23" s="51">
        <f t="shared" si="10"/>
        <v>95</v>
      </c>
      <c r="BQ23" s="52">
        <f t="shared" si="11"/>
        <v>1.7251908396946565</v>
      </c>
      <c r="BR23" s="42" t="e">
        <f t="shared" si="32"/>
        <v>#DIV/0!</v>
      </c>
    </row>
    <row r="24" spans="1:70" ht="27" customHeight="1">
      <c r="A24" s="37" t="s">
        <v>59</v>
      </c>
      <c r="B24" s="38">
        <v>8779</v>
      </c>
      <c r="C24" s="38">
        <v>8760</v>
      </c>
      <c r="D24" s="38">
        <f>C24/B24*100</f>
        <v>99.78357443900217</v>
      </c>
      <c r="E24" s="39">
        <f t="shared" si="12"/>
        <v>2.6169877156923667</v>
      </c>
      <c r="F24" s="38">
        <v>25391</v>
      </c>
      <c r="G24" s="38">
        <v>26126</v>
      </c>
      <c r="H24" s="38">
        <f>G24/F24*100</f>
        <v>102.89472647788587</v>
      </c>
      <c r="I24" s="39">
        <f t="shared" si="13"/>
        <v>7.730820900380535</v>
      </c>
      <c r="J24" s="38">
        <v>26190</v>
      </c>
      <c r="K24" s="38">
        <v>26551.98713</v>
      </c>
      <c r="L24" s="38">
        <f>K24/J24*100</f>
        <v>101.3821578083238</v>
      </c>
      <c r="M24" s="40">
        <f t="shared" si="14"/>
        <v>7.295906591381933</v>
      </c>
      <c r="N24" s="41">
        <f t="shared" si="15"/>
        <v>17791.98713</v>
      </c>
      <c r="O24" s="41">
        <f t="shared" si="16"/>
        <v>425.98713000000134</v>
      </c>
      <c r="P24" s="42">
        <f>K24/C24</f>
        <v>3.0310487591324202</v>
      </c>
      <c r="Q24" s="42">
        <f>K24/G24</f>
        <v>1.0163051033453265</v>
      </c>
      <c r="R24" s="38">
        <v>9603</v>
      </c>
      <c r="S24" s="43">
        <v>341.43793</v>
      </c>
      <c r="T24" s="38">
        <v>599.53356</v>
      </c>
      <c r="U24" s="38">
        <v>946.29381</v>
      </c>
      <c r="V24" s="38">
        <v>2003.14</v>
      </c>
      <c r="W24" s="38">
        <f>V24/R24*100</f>
        <v>20.859523065708636</v>
      </c>
      <c r="X24" s="40">
        <f t="shared" si="17"/>
        <v>0.6515720390312487</v>
      </c>
      <c r="Y24" s="38">
        <f t="shared" si="18"/>
        <v>-24122.86</v>
      </c>
      <c r="Z24" s="38">
        <f t="shared" si="19"/>
        <v>-24548.847130000002</v>
      </c>
      <c r="AA24" s="42">
        <f t="shared" si="33"/>
        <v>0.07667228048687132</v>
      </c>
      <c r="AB24" s="42">
        <f t="shared" si="20"/>
        <v>0.07544218781790288</v>
      </c>
      <c r="AC24" s="38">
        <v>325</v>
      </c>
      <c r="AD24" s="43">
        <v>1975.50934</v>
      </c>
      <c r="AE24" s="44">
        <f t="shared" si="21"/>
        <v>6.078490276923077</v>
      </c>
      <c r="AF24" s="45">
        <v>324</v>
      </c>
      <c r="AG24" s="44">
        <f t="shared" si="0"/>
        <v>0.9969230769230769</v>
      </c>
      <c r="AH24" s="38"/>
      <c r="AI24" s="44">
        <f t="shared" si="22"/>
        <v>6.078490276923077</v>
      </c>
      <c r="AJ24" s="46">
        <f t="shared" si="1"/>
        <v>1.51863135692524</v>
      </c>
      <c r="AK24" s="47">
        <f t="shared" si="23"/>
        <v>1634.07141</v>
      </c>
      <c r="AL24" s="47">
        <f t="shared" si="24"/>
        <v>1034.5378500000002</v>
      </c>
      <c r="AM24" s="47"/>
      <c r="AN24" s="47"/>
      <c r="AO24" s="42">
        <f t="shared" si="25"/>
        <v>5.785852028800667</v>
      </c>
      <c r="AP24" s="42"/>
      <c r="AQ24" s="42"/>
      <c r="AR24" s="42">
        <f t="shared" si="26"/>
        <v>0</v>
      </c>
      <c r="AS24" s="48">
        <v>20305</v>
      </c>
      <c r="AT24" s="43">
        <v>1562</v>
      </c>
      <c r="AU24" s="44">
        <f t="shared" si="27"/>
        <v>0.07692686530411229</v>
      </c>
      <c r="AV24" s="45">
        <v>16028</v>
      </c>
      <c r="AW24" s="44">
        <f t="shared" si="2"/>
        <v>0.7893622260526963</v>
      </c>
      <c r="AX24" s="38"/>
      <c r="AY24" s="44">
        <f t="shared" si="28"/>
        <v>0.07692686530411229</v>
      </c>
      <c r="AZ24" s="40">
        <f t="shared" si="3"/>
        <v>19.937183194949778</v>
      </c>
      <c r="BA24" s="47">
        <f t="shared" si="4"/>
        <v>15704</v>
      </c>
      <c r="BB24" s="47">
        <f t="shared" si="29"/>
        <v>15702.481368643075</v>
      </c>
      <c r="BC24" s="47"/>
      <c r="BD24" s="47"/>
      <c r="BE24" s="42">
        <f t="shared" si="5"/>
        <v>49.46913580246913</v>
      </c>
      <c r="BF24" s="48">
        <v>6950</v>
      </c>
      <c r="BG24" s="43">
        <v>10498.27546</v>
      </c>
      <c r="BH24" s="44">
        <f t="shared" si="30"/>
        <v>1.5105432316546763</v>
      </c>
      <c r="BI24" s="45">
        <v>2543</v>
      </c>
      <c r="BJ24" s="44">
        <f t="shared" si="6"/>
        <v>0.36589928057553955</v>
      </c>
      <c r="BK24" s="38"/>
      <c r="BL24" s="49">
        <f t="shared" si="31"/>
        <v>1.5105432316546763</v>
      </c>
      <c r="BM24" s="40">
        <f t="shared" si="7"/>
        <v>6.7885744794447405</v>
      </c>
      <c r="BN24" s="47">
        <f t="shared" si="8"/>
        <v>2219</v>
      </c>
      <c r="BO24" s="50">
        <f t="shared" si="9"/>
        <v>7.848765432098766</v>
      </c>
      <c r="BP24" s="51">
        <f t="shared" si="10"/>
        <v>-13485</v>
      </c>
      <c r="BQ24" s="52">
        <f t="shared" si="11"/>
        <v>0.15865984527077615</v>
      </c>
      <c r="BR24" s="42" t="e">
        <f t="shared" si="32"/>
        <v>#DIV/0!</v>
      </c>
    </row>
    <row r="25" spans="1:70" ht="24.75" customHeight="1">
      <c r="A25" s="37" t="s">
        <v>60</v>
      </c>
      <c r="B25" s="38"/>
      <c r="C25" s="38"/>
      <c r="D25" s="38"/>
      <c r="E25" s="39"/>
      <c r="F25" s="38"/>
      <c r="G25" s="38"/>
      <c r="H25" s="38"/>
      <c r="I25" s="39"/>
      <c r="J25" s="38"/>
      <c r="K25" s="38"/>
      <c r="L25" s="38"/>
      <c r="M25" s="40"/>
      <c r="N25" s="41"/>
      <c r="O25" s="41"/>
      <c r="P25" s="42"/>
      <c r="Q25" s="42"/>
      <c r="R25" s="38"/>
      <c r="S25" s="43"/>
      <c r="T25" s="38"/>
      <c r="U25" s="38"/>
      <c r="V25" s="38"/>
      <c r="W25" s="38"/>
      <c r="X25" s="40"/>
      <c r="Y25" s="38"/>
      <c r="Z25" s="38"/>
      <c r="AA25" s="42"/>
      <c r="AB25" s="42"/>
      <c r="AC25" s="38">
        <v>5016</v>
      </c>
      <c r="AD25" s="43"/>
      <c r="AE25" s="44"/>
      <c r="AF25" s="45">
        <v>963</v>
      </c>
      <c r="AG25" s="44">
        <f t="shared" si="0"/>
        <v>0.19198564593301434</v>
      </c>
      <c r="AH25" s="38"/>
      <c r="AI25" s="44"/>
      <c r="AJ25" s="46">
        <f t="shared" si="1"/>
        <v>4.513709866416686</v>
      </c>
      <c r="AK25" s="47"/>
      <c r="AL25" s="47"/>
      <c r="AM25" s="47"/>
      <c r="AN25" s="47"/>
      <c r="AO25" s="42"/>
      <c r="AP25" s="42"/>
      <c r="AQ25" s="42"/>
      <c r="AR25" s="42"/>
      <c r="AS25" s="48">
        <v>2000</v>
      </c>
      <c r="AT25" s="43"/>
      <c r="AU25" s="44"/>
      <c r="AV25" s="45">
        <v>186</v>
      </c>
      <c r="AW25" s="44">
        <f t="shared" si="2"/>
        <v>0.093</v>
      </c>
      <c r="AX25" s="38"/>
      <c r="AY25" s="44"/>
      <c r="AZ25" s="40">
        <f t="shared" si="3"/>
        <v>0.2313648661255714</v>
      </c>
      <c r="BA25" s="47">
        <f t="shared" si="4"/>
        <v>-777</v>
      </c>
      <c r="BB25" s="47"/>
      <c r="BC25" s="47"/>
      <c r="BD25" s="47"/>
      <c r="BE25" s="42">
        <f t="shared" si="5"/>
        <v>0.19314641744548286</v>
      </c>
      <c r="BF25" s="48">
        <v>5000</v>
      </c>
      <c r="BG25" s="43"/>
      <c r="BH25" s="44"/>
      <c r="BI25" s="45">
        <v>122</v>
      </c>
      <c r="BJ25" s="44">
        <f t="shared" si="6"/>
        <v>0.0244</v>
      </c>
      <c r="BK25" s="38"/>
      <c r="BL25" s="49"/>
      <c r="BM25" s="40">
        <f t="shared" si="7"/>
        <v>0.3256807261078484</v>
      </c>
      <c r="BN25" s="47">
        <f t="shared" si="8"/>
        <v>-841</v>
      </c>
      <c r="BO25" s="50">
        <f t="shared" si="9"/>
        <v>0.12668743509865005</v>
      </c>
      <c r="BP25" s="51">
        <f t="shared" si="10"/>
        <v>-64</v>
      </c>
      <c r="BQ25" s="52">
        <f t="shared" si="11"/>
        <v>0.6559139784946236</v>
      </c>
      <c r="BR25" s="42"/>
    </row>
    <row r="26" spans="1:70" ht="21.75" customHeight="1">
      <c r="A26" s="37" t="s">
        <v>61</v>
      </c>
      <c r="B26" s="38">
        <v>1470</v>
      </c>
      <c r="C26" s="38">
        <v>1575</v>
      </c>
      <c r="D26" s="38">
        <f aca="true" t="shared" si="34" ref="D26:D33">C26/B26*100</f>
        <v>107.14285714285714</v>
      </c>
      <c r="E26" s="39">
        <f aca="true" t="shared" si="35" ref="E26:E39">C26/C$38*100</f>
        <v>0.4705200516227714</v>
      </c>
      <c r="F26" s="38">
        <v>2140</v>
      </c>
      <c r="G26" s="38">
        <v>2024</v>
      </c>
      <c r="H26" s="38">
        <f aca="true" t="shared" si="36" ref="H26:H33">G26/F26*100</f>
        <v>94.57943925233646</v>
      </c>
      <c r="I26" s="39">
        <f aca="true" t="shared" si="37" ref="I26:I33">G26/G$38*100</f>
        <v>0.5989122522533186</v>
      </c>
      <c r="J26" s="38">
        <v>1896.25</v>
      </c>
      <c r="K26" s="38">
        <v>2267.62008</v>
      </c>
      <c r="L26" s="38">
        <f aca="true" t="shared" si="38" ref="L26:L39">K26/J26*100</f>
        <v>119.58444719841795</v>
      </c>
      <c r="M26" s="40">
        <f aca="true" t="shared" si="39" ref="M26:M39">K26/K$38*100</f>
        <v>0.62309250932595</v>
      </c>
      <c r="N26" s="41">
        <f aca="true" t="shared" si="40" ref="N26:N39">K26-C26</f>
        <v>692.6200800000001</v>
      </c>
      <c r="O26" s="41">
        <f aca="true" t="shared" si="41" ref="O26:O39">K26-G26</f>
        <v>243.62008000000014</v>
      </c>
      <c r="P26" s="42">
        <f aca="true" t="shared" si="42" ref="P26:P33">K26/C26</f>
        <v>1.439758780952381</v>
      </c>
      <c r="Q26" s="42">
        <f aca="true" t="shared" si="43" ref="Q26:Q33">K26/G26</f>
        <v>1.1203656521739132</v>
      </c>
      <c r="R26" s="38">
        <v>1342.37</v>
      </c>
      <c r="S26" s="43">
        <v>417.50709</v>
      </c>
      <c r="T26" s="38">
        <v>858.35534</v>
      </c>
      <c r="U26" s="38">
        <v>1086.25384</v>
      </c>
      <c r="V26" s="38">
        <v>1358.34</v>
      </c>
      <c r="W26" s="38">
        <f aca="true" t="shared" si="44" ref="W26:W33">V26/R26*100</f>
        <v>101.18968689705521</v>
      </c>
      <c r="X26" s="40">
        <f aca="true" t="shared" si="45" ref="X26:X39">V26/V$38*100</f>
        <v>0.44183450158137044</v>
      </c>
      <c r="Y26" s="38">
        <f aca="true" t="shared" si="46" ref="Y26:Y39">V26-G26</f>
        <v>-665.6600000000001</v>
      </c>
      <c r="Z26" s="38">
        <f aca="true" t="shared" si="47" ref="Z26:Z39">V26-K26</f>
        <v>-909.2800800000002</v>
      </c>
      <c r="AA26" s="42">
        <f aca="true" t="shared" si="48" ref="AA26:AA33">V26/G26</f>
        <v>0.6711166007905138</v>
      </c>
      <c r="AB26" s="42">
        <f aca="true" t="shared" si="49" ref="AB26:AB39">V26/K26</f>
        <v>0.5990156869663986</v>
      </c>
      <c r="AC26" s="38">
        <v>12</v>
      </c>
      <c r="AD26" s="43">
        <v>1486.65234</v>
      </c>
      <c r="AE26" s="44">
        <f aca="true" t="shared" si="50" ref="AE26:AE38">AD26/AC26</f>
        <v>123.88769500000001</v>
      </c>
      <c r="AF26" s="45">
        <v>52</v>
      </c>
      <c r="AG26" s="44">
        <f t="shared" si="0"/>
        <v>4.333333333333333</v>
      </c>
      <c r="AH26" s="38"/>
      <c r="AI26" s="44">
        <f aca="true" t="shared" si="51" ref="AI26:AI39">AD26/AC26</f>
        <v>123.88769500000001</v>
      </c>
      <c r="AJ26" s="46">
        <f t="shared" si="1"/>
        <v>0.2437309585188657</v>
      </c>
      <c r="AK26" s="47">
        <f aca="true" t="shared" si="52" ref="AK26:AK39">AD26-S26</f>
        <v>1069.14525</v>
      </c>
      <c r="AL26" s="47">
        <f aca="true" t="shared" si="53" ref="AL26:AL38">AK26-T26</f>
        <v>210.78991000000008</v>
      </c>
      <c r="AM26" s="47"/>
      <c r="AN26" s="47"/>
      <c r="AO26" s="42">
        <f aca="true" t="shared" si="54" ref="AO26:AO39">AD26/S26</f>
        <v>3.560783458791083</v>
      </c>
      <c r="AP26" s="42"/>
      <c r="AQ26" s="42"/>
      <c r="AR26" s="42">
        <f aca="true" t="shared" si="55" ref="AR26:AR39">AH26/V26</f>
        <v>0</v>
      </c>
      <c r="AS26" s="48">
        <v>200</v>
      </c>
      <c r="AT26" s="43">
        <v>915</v>
      </c>
      <c r="AU26" s="44">
        <f aca="true" t="shared" si="56" ref="AU26:AU38">AT26/AS26</f>
        <v>4.575</v>
      </c>
      <c r="AV26" s="45">
        <v>0</v>
      </c>
      <c r="AW26" s="44">
        <f t="shared" si="2"/>
        <v>0</v>
      </c>
      <c r="AX26" s="38"/>
      <c r="AY26" s="44">
        <f aca="true" t="shared" si="57" ref="AY26:AY39">AT26/AS26</f>
        <v>4.575</v>
      </c>
      <c r="AZ26" s="40">
        <f t="shared" si="3"/>
        <v>0</v>
      </c>
      <c r="BA26" s="47">
        <f t="shared" si="4"/>
        <v>-52</v>
      </c>
      <c r="BB26" s="47">
        <f aca="true" t="shared" si="58" ref="BB26:BB38">BA26-AJ26</f>
        <v>-52.24373095851887</v>
      </c>
      <c r="BC26" s="47"/>
      <c r="BD26" s="47"/>
      <c r="BE26" s="42">
        <f t="shared" si="5"/>
        <v>0</v>
      </c>
      <c r="BF26" s="48">
        <v>200</v>
      </c>
      <c r="BG26" s="43">
        <v>1238.47972</v>
      </c>
      <c r="BH26" s="44">
        <f>BG26/BF26</f>
        <v>6.192398600000001</v>
      </c>
      <c r="BI26" s="45">
        <v>1</v>
      </c>
      <c r="BJ26" s="44">
        <f t="shared" si="6"/>
        <v>0.005</v>
      </c>
      <c r="BK26" s="38"/>
      <c r="BL26" s="49">
        <f aca="true" t="shared" si="59" ref="BL26:BL39">BG26/BF26</f>
        <v>6.192398600000001</v>
      </c>
      <c r="BM26" s="40">
        <f t="shared" si="7"/>
        <v>0.0026695141484249867</v>
      </c>
      <c r="BN26" s="47">
        <f t="shared" si="8"/>
        <v>-51</v>
      </c>
      <c r="BO26" s="50">
        <f t="shared" si="9"/>
        <v>0.019230769230769232</v>
      </c>
      <c r="BP26" s="51">
        <f t="shared" si="10"/>
        <v>1</v>
      </c>
      <c r="BQ26" s="52"/>
      <c r="BR26" s="42" t="e">
        <f aca="true" t="shared" si="60" ref="BR26:BR39">BG26/AQ26</f>
        <v>#DIV/0!</v>
      </c>
    </row>
    <row r="27" spans="1:70" ht="21.75" customHeight="1">
      <c r="A27" s="487" t="s">
        <v>62</v>
      </c>
      <c r="B27" s="38">
        <v>1160</v>
      </c>
      <c r="C27" s="38">
        <v>1145</v>
      </c>
      <c r="D27" s="38">
        <f t="shared" si="34"/>
        <v>98.70689655172413</v>
      </c>
      <c r="E27" s="39">
        <f t="shared" si="35"/>
        <v>0.3420606089575068</v>
      </c>
      <c r="F27" s="488">
        <v>1131</v>
      </c>
      <c r="G27" s="488">
        <v>1175</v>
      </c>
      <c r="H27" s="38">
        <f t="shared" si="36"/>
        <v>103.89036251105217</v>
      </c>
      <c r="I27" s="39">
        <f t="shared" si="37"/>
        <v>0.34768868399093344</v>
      </c>
      <c r="J27" s="38">
        <v>803.4</v>
      </c>
      <c r="K27" s="38">
        <v>810.83102</v>
      </c>
      <c r="L27" s="38">
        <f t="shared" si="38"/>
        <v>100.92494647747074</v>
      </c>
      <c r="M27" s="489">
        <f t="shared" si="39"/>
        <v>0.2227986686778322</v>
      </c>
      <c r="N27" s="41">
        <f t="shared" si="40"/>
        <v>-334.16898000000003</v>
      </c>
      <c r="O27" s="41">
        <f t="shared" si="41"/>
        <v>-364.16898000000003</v>
      </c>
      <c r="P27" s="42">
        <f t="shared" si="42"/>
        <v>0.7081493624454148</v>
      </c>
      <c r="Q27" s="42">
        <f t="shared" si="43"/>
        <v>0.6900689531914893</v>
      </c>
      <c r="R27" s="38">
        <v>66.49</v>
      </c>
      <c r="S27" s="43">
        <v>2.75</v>
      </c>
      <c r="T27" s="38">
        <v>11.3936</v>
      </c>
      <c r="U27" s="38">
        <v>67.02864</v>
      </c>
      <c r="V27" s="38">
        <v>62.63</v>
      </c>
      <c r="W27" s="38">
        <f t="shared" si="44"/>
        <v>94.194615731689</v>
      </c>
      <c r="X27" s="489">
        <f t="shared" si="45"/>
        <v>0.020371994371100925</v>
      </c>
      <c r="Y27" s="38">
        <f t="shared" si="46"/>
        <v>-1112.37</v>
      </c>
      <c r="Z27" s="38">
        <f t="shared" si="47"/>
        <v>-748.20102</v>
      </c>
      <c r="AA27" s="42">
        <f t="shared" si="48"/>
        <v>0.05330212765957447</v>
      </c>
      <c r="AB27" s="42">
        <f t="shared" si="49"/>
        <v>0.07724174144200847</v>
      </c>
      <c r="AC27" s="38">
        <v>0</v>
      </c>
      <c r="AD27" s="43">
        <v>17.18991</v>
      </c>
      <c r="AE27" s="44" t="e">
        <f t="shared" si="50"/>
        <v>#DIV/0!</v>
      </c>
      <c r="AF27" s="45">
        <v>0</v>
      </c>
      <c r="AG27" s="44"/>
      <c r="AH27" s="38"/>
      <c r="AI27" s="44" t="e">
        <f t="shared" si="51"/>
        <v>#DIV/0!</v>
      </c>
      <c r="AJ27" s="46">
        <f t="shared" si="1"/>
        <v>0</v>
      </c>
      <c r="AK27" s="47">
        <f t="shared" si="52"/>
        <v>14.439910000000001</v>
      </c>
      <c r="AL27" s="47">
        <f t="shared" si="53"/>
        <v>3.046310000000002</v>
      </c>
      <c r="AM27" s="47"/>
      <c r="AN27" s="47"/>
      <c r="AO27" s="42">
        <f t="shared" si="54"/>
        <v>6.2508763636363645</v>
      </c>
      <c r="AP27" s="42"/>
      <c r="AQ27" s="42"/>
      <c r="AR27" s="42">
        <f t="shared" si="55"/>
        <v>0</v>
      </c>
      <c r="AS27" s="48">
        <v>0</v>
      </c>
      <c r="AT27" s="43">
        <v>-43</v>
      </c>
      <c r="AU27" s="44" t="e">
        <f t="shared" si="56"/>
        <v>#DIV/0!</v>
      </c>
      <c r="AV27" s="45">
        <v>8</v>
      </c>
      <c r="AW27" s="44"/>
      <c r="AX27" s="38"/>
      <c r="AY27" s="44" t="e">
        <f t="shared" si="57"/>
        <v>#DIV/0!</v>
      </c>
      <c r="AZ27" s="489">
        <f t="shared" si="3"/>
        <v>0.009951177037658986</v>
      </c>
      <c r="BA27" s="47">
        <f t="shared" si="4"/>
        <v>8</v>
      </c>
      <c r="BB27" s="47">
        <f t="shared" si="58"/>
        <v>8</v>
      </c>
      <c r="BC27" s="47"/>
      <c r="BD27" s="47"/>
      <c r="BE27" s="42"/>
      <c r="BF27" s="48">
        <v>0</v>
      </c>
      <c r="BG27" s="43">
        <v>0</v>
      </c>
      <c r="BH27" s="44"/>
      <c r="BI27" s="45">
        <v>1212</v>
      </c>
      <c r="BJ27" s="44"/>
      <c r="BK27" s="38"/>
      <c r="BL27" s="49" t="e">
        <f t="shared" si="59"/>
        <v>#DIV/0!</v>
      </c>
      <c r="BM27" s="489">
        <f t="shared" si="7"/>
        <v>3.2354511478910837</v>
      </c>
      <c r="BN27" s="47">
        <f t="shared" si="8"/>
        <v>1212</v>
      </c>
      <c r="BO27" s="50"/>
      <c r="BP27" s="51">
        <f t="shared" si="10"/>
        <v>1204</v>
      </c>
      <c r="BQ27" s="52">
        <f aca="true" t="shared" si="61" ref="BQ27:BQ34">BI27/AV27</f>
        <v>151.5</v>
      </c>
      <c r="BR27" s="42" t="e">
        <f t="shared" si="60"/>
        <v>#DIV/0!</v>
      </c>
    </row>
    <row r="28" spans="1:70" ht="13.5" customHeight="1" hidden="1">
      <c r="A28" s="487"/>
      <c r="B28" s="38"/>
      <c r="C28" s="38"/>
      <c r="D28" s="38" t="e">
        <f t="shared" si="34"/>
        <v>#DIV/0!</v>
      </c>
      <c r="E28" s="39">
        <f t="shared" si="35"/>
        <v>0</v>
      </c>
      <c r="F28" s="488"/>
      <c r="G28" s="488"/>
      <c r="H28" s="38" t="e">
        <f t="shared" si="36"/>
        <v>#DIV/0!</v>
      </c>
      <c r="I28" s="39">
        <f t="shared" si="37"/>
        <v>0</v>
      </c>
      <c r="J28" s="38"/>
      <c r="K28" s="38"/>
      <c r="L28" s="38" t="e">
        <f t="shared" si="38"/>
        <v>#DIV/0!</v>
      </c>
      <c r="M28" s="489">
        <f t="shared" si="39"/>
        <v>0</v>
      </c>
      <c r="N28" s="41">
        <f t="shared" si="40"/>
        <v>0</v>
      </c>
      <c r="O28" s="41">
        <f t="shared" si="41"/>
        <v>0</v>
      </c>
      <c r="P28" s="42" t="e">
        <f t="shared" si="42"/>
        <v>#DIV/0!</v>
      </c>
      <c r="Q28" s="42" t="e">
        <f t="shared" si="43"/>
        <v>#DIV/0!</v>
      </c>
      <c r="R28" s="38"/>
      <c r="S28" s="43"/>
      <c r="T28" s="38"/>
      <c r="U28" s="38"/>
      <c r="V28" s="38"/>
      <c r="W28" s="38" t="e">
        <f t="shared" si="44"/>
        <v>#DIV/0!</v>
      </c>
      <c r="X28" s="489">
        <f t="shared" si="45"/>
        <v>0</v>
      </c>
      <c r="Y28" s="38">
        <f t="shared" si="46"/>
        <v>0</v>
      </c>
      <c r="Z28" s="38">
        <f t="shared" si="47"/>
        <v>0</v>
      </c>
      <c r="AA28" s="42" t="e">
        <f t="shared" si="48"/>
        <v>#DIV/0!</v>
      </c>
      <c r="AB28" s="42" t="e">
        <f t="shared" si="49"/>
        <v>#DIV/0!</v>
      </c>
      <c r="AC28" s="38"/>
      <c r="AD28" s="43"/>
      <c r="AE28" s="44" t="e">
        <f t="shared" si="50"/>
        <v>#DIV/0!</v>
      </c>
      <c r="AF28" s="45"/>
      <c r="AG28" s="44" t="e">
        <f>AF28/AC28</f>
        <v>#DIV/0!</v>
      </c>
      <c r="AH28" s="38"/>
      <c r="AI28" s="44" t="e">
        <f t="shared" si="51"/>
        <v>#DIV/0!</v>
      </c>
      <c r="AJ28" s="46">
        <f t="shared" si="1"/>
        <v>0</v>
      </c>
      <c r="AK28" s="47">
        <f t="shared" si="52"/>
        <v>0</v>
      </c>
      <c r="AL28" s="47">
        <f t="shared" si="53"/>
        <v>0</v>
      </c>
      <c r="AM28" s="47"/>
      <c r="AN28" s="47"/>
      <c r="AO28" s="42" t="e">
        <f t="shared" si="54"/>
        <v>#DIV/0!</v>
      </c>
      <c r="AP28" s="42"/>
      <c r="AQ28" s="42"/>
      <c r="AR28" s="42" t="e">
        <f t="shared" si="55"/>
        <v>#DIV/0!</v>
      </c>
      <c r="AS28" s="48"/>
      <c r="AT28" s="43"/>
      <c r="AU28" s="44" t="e">
        <f t="shared" si="56"/>
        <v>#DIV/0!</v>
      </c>
      <c r="AV28" s="45"/>
      <c r="AW28" s="44" t="e">
        <f aca="true" t="shared" si="62" ref="AW28:AW39">AV28/AS28</f>
        <v>#DIV/0!</v>
      </c>
      <c r="AX28" s="38"/>
      <c r="AY28" s="44" t="e">
        <f t="shared" si="57"/>
        <v>#DIV/0!</v>
      </c>
      <c r="AZ28" s="489">
        <f t="shared" si="3"/>
        <v>0</v>
      </c>
      <c r="BA28" s="47">
        <f t="shared" si="4"/>
        <v>0</v>
      </c>
      <c r="BB28" s="47">
        <f t="shared" si="58"/>
        <v>0</v>
      </c>
      <c r="BC28" s="47"/>
      <c r="BD28" s="47"/>
      <c r="BE28" s="42" t="e">
        <f>AV28/AF28</f>
        <v>#DIV/0!</v>
      </c>
      <c r="BF28" s="48"/>
      <c r="BG28" s="43"/>
      <c r="BH28" s="44" t="e">
        <f aca="true" t="shared" si="63" ref="BH28:BH38">BG28/BF28</f>
        <v>#DIV/0!</v>
      </c>
      <c r="BI28" s="45"/>
      <c r="BJ28" s="44" t="e">
        <f aca="true" t="shared" si="64" ref="BJ28:BJ39">BI28/BF28</f>
        <v>#DIV/0!</v>
      </c>
      <c r="BK28" s="38"/>
      <c r="BL28" s="49" t="e">
        <f t="shared" si="59"/>
        <v>#DIV/0!</v>
      </c>
      <c r="BM28" s="489">
        <f t="shared" si="7"/>
        <v>0</v>
      </c>
      <c r="BN28" s="47">
        <f t="shared" si="8"/>
        <v>0</v>
      </c>
      <c r="BO28" s="50" t="e">
        <f>BI28/AF28</f>
        <v>#DIV/0!</v>
      </c>
      <c r="BP28" s="51">
        <f t="shared" si="10"/>
        <v>0</v>
      </c>
      <c r="BQ28" s="52" t="e">
        <f t="shared" si="61"/>
        <v>#DIV/0!</v>
      </c>
      <c r="BR28" s="42" t="e">
        <f t="shared" si="60"/>
        <v>#DIV/0!</v>
      </c>
    </row>
    <row r="29" spans="1:70" ht="26.25" customHeight="1">
      <c r="A29" s="24" t="s">
        <v>63</v>
      </c>
      <c r="B29" s="25">
        <f>B12+B20</f>
        <v>108738</v>
      </c>
      <c r="C29" s="25">
        <f>C12+C20</f>
        <v>110205</v>
      </c>
      <c r="D29" s="25">
        <f t="shared" si="34"/>
        <v>101.3491143850356</v>
      </c>
      <c r="E29" s="26">
        <f t="shared" si="35"/>
        <v>32.92296018354763</v>
      </c>
      <c r="F29" s="25">
        <f>F12+F20</f>
        <v>118076</v>
      </c>
      <c r="G29" s="25">
        <f>G12+G20</f>
        <v>118264</v>
      </c>
      <c r="H29" s="25">
        <f t="shared" si="36"/>
        <v>100.15921948575495</v>
      </c>
      <c r="I29" s="26">
        <f t="shared" si="37"/>
        <v>34.9949400200032</v>
      </c>
      <c r="J29" s="25">
        <f>J12+J20</f>
        <v>140128.8616</v>
      </c>
      <c r="K29" s="25">
        <f>K12+K20</f>
        <v>133676.73889</v>
      </c>
      <c r="L29" s="25">
        <f t="shared" si="38"/>
        <v>95.3955790146803</v>
      </c>
      <c r="M29" s="27">
        <f t="shared" si="39"/>
        <v>36.73145047890028</v>
      </c>
      <c r="N29" s="28">
        <f t="shared" si="40"/>
        <v>23471.738890000008</v>
      </c>
      <c r="O29" s="28">
        <f t="shared" si="41"/>
        <v>15412.738890000008</v>
      </c>
      <c r="P29" s="29">
        <f t="shared" si="42"/>
        <v>1.2129825224808313</v>
      </c>
      <c r="Q29" s="29">
        <f t="shared" si="43"/>
        <v>1.1303248570148143</v>
      </c>
      <c r="R29" s="25">
        <f>R12+R20</f>
        <v>127192.4</v>
      </c>
      <c r="S29" s="25">
        <f>S12+S20</f>
        <v>25768.39723</v>
      </c>
      <c r="T29" s="25">
        <f>T12+T20</f>
        <v>56910.91159</v>
      </c>
      <c r="U29" s="25">
        <f>U12+U20</f>
        <v>83531.60488</v>
      </c>
      <c r="V29" s="25">
        <f>V12+V20</f>
        <v>114967.91999999998</v>
      </c>
      <c r="W29" s="25">
        <f t="shared" si="44"/>
        <v>90.38898550542326</v>
      </c>
      <c r="X29" s="27">
        <f t="shared" si="45"/>
        <v>37.39622894934027</v>
      </c>
      <c r="Y29" s="25">
        <f t="shared" si="46"/>
        <v>-3296.0800000000163</v>
      </c>
      <c r="Z29" s="25">
        <f t="shared" si="47"/>
        <v>-18708.818890000024</v>
      </c>
      <c r="AA29" s="29">
        <f t="shared" si="48"/>
        <v>0.9721294730433605</v>
      </c>
      <c r="AB29" s="29">
        <f t="shared" si="49"/>
        <v>0.8600443200114632</v>
      </c>
      <c r="AC29" s="25">
        <f>AC12+AC20-1</f>
        <v>32162</v>
      </c>
      <c r="AD29" s="25">
        <f>AD12+AD20</f>
        <v>51204.75119000001</v>
      </c>
      <c r="AE29" s="30">
        <f t="shared" si="50"/>
        <v>1.5920885265219828</v>
      </c>
      <c r="AF29" s="31">
        <f>AF12+AF20</f>
        <v>18505</v>
      </c>
      <c r="AG29" s="30">
        <f>AF29/AC29</f>
        <v>0.5753684472358684</v>
      </c>
      <c r="AH29" s="25">
        <f>AH12+AH20</f>
        <v>0</v>
      </c>
      <c r="AI29" s="30">
        <f t="shared" si="51"/>
        <v>1.5920885265219828</v>
      </c>
      <c r="AJ29" s="27">
        <f t="shared" si="1"/>
        <v>86.7354112959925</v>
      </c>
      <c r="AK29" s="25">
        <f t="shared" si="52"/>
        <v>25436.35396000001</v>
      </c>
      <c r="AL29" s="25">
        <f t="shared" si="53"/>
        <v>-31474.557629999992</v>
      </c>
      <c r="AM29" s="25"/>
      <c r="AN29" s="25"/>
      <c r="AO29" s="29">
        <f t="shared" si="54"/>
        <v>1.987114321972132</v>
      </c>
      <c r="AP29" s="29"/>
      <c r="AQ29" s="29"/>
      <c r="AR29" s="29">
        <f t="shared" si="55"/>
        <v>0</v>
      </c>
      <c r="AS29" s="32">
        <f>AS12+AS20</f>
        <v>53863</v>
      </c>
      <c r="AT29" s="25">
        <f>AT12+AT20</f>
        <v>51458</v>
      </c>
      <c r="AU29" s="30">
        <f t="shared" si="56"/>
        <v>0.9553496834561759</v>
      </c>
      <c r="AV29" s="31">
        <f>AV12+AV20-1</f>
        <v>38815.5</v>
      </c>
      <c r="AW29" s="30">
        <f t="shared" si="62"/>
        <v>0.7206338302731002</v>
      </c>
      <c r="AX29" s="25">
        <f>AX12+AX20</f>
        <v>0</v>
      </c>
      <c r="AY29" s="30">
        <f t="shared" si="57"/>
        <v>0.9553496834561759</v>
      </c>
      <c r="AZ29" s="27">
        <f t="shared" si="3"/>
        <v>48.28248903815655</v>
      </c>
      <c r="BA29" s="25">
        <f t="shared" si="4"/>
        <v>20310.5</v>
      </c>
      <c r="BB29" s="25">
        <f t="shared" si="58"/>
        <v>20223.76458870401</v>
      </c>
      <c r="BC29" s="25"/>
      <c r="BD29" s="25"/>
      <c r="BE29" s="29">
        <f>AV29/AF29</f>
        <v>2.097568224804107</v>
      </c>
      <c r="BF29" s="32">
        <f>BF12+BF20-1</f>
        <v>40483</v>
      </c>
      <c r="BG29" s="25">
        <f>BG12+BG20</f>
        <v>63682.157479999994</v>
      </c>
      <c r="BH29" s="30">
        <f t="shared" si="63"/>
        <v>1.573059246597337</v>
      </c>
      <c r="BI29" s="31">
        <f>BI12+BI20</f>
        <v>22702</v>
      </c>
      <c r="BJ29" s="30">
        <f t="shared" si="64"/>
        <v>0.5607785984240299</v>
      </c>
      <c r="BK29" s="25">
        <f>BK12+BK20</f>
        <v>0</v>
      </c>
      <c r="BL29" s="33">
        <f t="shared" si="59"/>
        <v>1.573059246597337</v>
      </c>
      <c r="BM29" s="27">
        <f t="shared" si="7"/>
        <v>60.60331019754405</v>
      </c>
      <c r="BN29" s="25">
        <f t="shared" si="8"/>
        <v>4197</v>
      </c>
      <c r="BO29" s="35">
        <f>BI29/AF29</f>
        <v>1.2268035666036206</v>
      </c>
      <c r="BP29" s="25">
        <f t="shared" si="10"/>
        <v>-16113.5</v>
      </c>
      <c r="BQ29" s="35">
        <f t="shared" si="61"/>
        <v>0.5848694464840076</v>
      </c>
      <c r="BR29" s="36" t="e">
        <f t="shared" si="60"/>
        <v>#DIV/0!</v>
      </c>
    </row>
    <row r="30" spans="1:70" ht="20.25" customHeight="1">
      <c r="A30" s="37" t="s">
        <v>64</v>
      </c>
      <c r="B30" s="38">
        <v>11588</v>
      </c>
      <c r="C30" s="38">
        <v>11588</v>
      </c>
      <c r="D30" s="38">
        <f t="shared" si="34"/>
        <v>100</v>
      </c>
      <c r="E30" s="39">
        <f t="shared" si="35"/>
        <v>3.4618326083839204</v>
      </c>
      <c r="F30" s="38">
        <v>12784</v>
      </c>
      <c r="G30" s="38">
        <v>12784</v>
      </c>
      <c r="H30" s="38">
        <f t="shared" si="36"/>
        <v>100</v>
      </c>
      <c r="I30" s="39">
        <f t="shared" si="37"/>
        <v>3.782852881821356</v>
      </c>
      <c r="J30" s="38">
        <v>14739</v>
      </c>
      <c r="K30" s="38">
        <v>14739</v>
      </c>
      <c r="L30" s="38">
        <f t="shared" si="38"/>
        <v>100</v>
      </c>
      <c r="M30" s="40">
        <f t="shared" si="39"/>
        <v>4.04995553530077</v>
      </c>
      <c r="N30" s="41">
        <f t="shared" si="40"/>
        <v>3151</v>
      </c>
      <c r="O30" s="41">
        <f t="shared" si="41"/>
        <v>1955</v>
      </c>
      <c r="P30" s="42">
        <f t="shared" si="42"/>
        <v>1.2719192267863306</v>
      </c>
      <c r="Q30" s="42">
        <f t="shared" si="43"/>
        <v>1.1529255319148937</v>
      </c>
      <c r="R30" s="38">
        <v>16095</v>
      </c>
      <c r="S30" s="43">
        <v>4026</v>
      </c>
      <c r="T30" s="38">
        <v>10949</v>
      </c>
      <c r="U30" s="38">
        <v>14646</v>
      </c>
      <c r="V30" s="38">
        <v>16095</v>
      </c>
      <c r="W30" s="38">
        <f t="shared" si="44"/>
        <v>100</v>
      </c>
      <c r="X30" s="40">
        <f t="shared" si="45"/>
        <v>5.235306552816053</v>
      </c>
      <c r="Y30" s="38">
        <f t="shared" si="46"/>
        <v>3311</v>
      </c>
      <c r="Z30" s="38">
        <f t="shared" si="47"/>
        <v>1356</v>
      </c>
      <c r="AA30" s="42">
        <f t="shared" si="48"/>
        <v>1.2589956195244054</v>
      </c>
      <c r="AB30" s="42">
        <f t="shared" si="49"/>
        <v>1.092000814166497</v>
      </c>
      <c r="AC30" s="38">
        <v>106</v>
      </c>
      <c r="AD30" s="43">
        <v>21163</v>
      </c>
      <c r="AE30" s="44">
        <f t="shared" si="50"/>
        <v>199.6509433962264</v>
      </c>
      <c r="AF30" s="45">
        <v>71</v>
      </c>
      <c r="AG30" s="44">
        <f>AF30/AC30</f>
        <v>0.6698113207547169</v>
      </c>
      <c r="AH30" s="38"/>
      <c r="AI30" s="44">
        <f t="shared" si="51"/>
        <v>199.6509433962264</v>
      </c>
      <c r="AJ30" s="46">
        <f t="shared" si="1"/>
        <v>0.3327865010546051</v>
      </c>
      <c r="AK30" s="47">
        <f t="shared" si="52"/>
        <v>17137</v>
      </c>
      <c r="AL30" s="47">
        <f t="shared" si="53"/>
        <v>6188</v>
      </c>
      <c r="AM30" s="47"/>
      <c r="AN30" s="47"/>
      <c r="AO30" s="42">
        <f t="shared" si="54"/>
        <v>5.256582215598609</v>
      </c>
      <c r="AP30" s="42"/>
      <c r="AQ30" s="42"/>
      <c r="AR30" s="42">
        <f t="shared" si="55"/>
        <v>0</v>
      </c>
      <c r="AS30" s="48">
        <v>99</v>
      </c>
      <c r="AT30" s="43">
        <v>18546</v>
      </c>
      <c r="AU30" s="44">
        <f t="shared" si="56"/>
        <v>187.33333333333334</v>
      </c>
      <c r="AV30" s="45">
        <v>71</v>
      </c>
      <c r="AW30" s="44">
        <f t="shared" si="62"/>
        <v>0.7171717171717171</v>
      </c>
      <c r="AX30" s="38"/>
      <c r="AY30" s="44">
        <f t="shared" si="57"/>
        <v>187.33333333333334</v>
      </c>
      <c r="AZ30" s="40">
        <f t="shared" si="3"/>
        <v>0.0883166962092235</v>
      </c>
      <c r="BA30" s="47">
        <f t="shared" si="4"/>
        <v>0</v>
      </c>
      <c r="BB30" s="47">
        <f t="shared" si="58"/>
        <v>-0.3327865010546051</v>
      </c>
      <c r="BC30" s="47"/>
      <c r="BD30" s="47"/>
      <c r="BE30" s="42">
        <f>AV30/AF30</f>
        <v>1</v>
      </c>
      <c r="BF30" s="48">
        <v>99</v>
      </c>
      <c r="BG30" s="43">
        <v>19959.2</v>
      </c>
      <c r="BH30" s="44">
        <f t="shared" si="63"/>
        <v>201.6080808080808</v>
      </c>
      <c r="BI30" s="45">
        <v>72</v>
      </c>
      <c r="BJ30" s="44">
        <f t="shared" si="64"/>
        <v>0.7272727272727273</v>
      </c>
      <c r="BK30" s="38"/>
      <c r="BL30" s="49">
        <f t="shared" si="59"/>
        <v>201.6080808080808</v>
      </c>
      <c r="BM30" s="40">
        <f t="shared" si="7"/>
        <v>0.19220501868659903</v>
      </c>
      <c r="BN30" s="47">
        <f t="shared" si="8"/>
        <v>1</v>
      </c>
      <c r="BO30" s="50">
        <f>BI30/AF30</f>
        <v>1.0140845070422535</v>
      </c>
      <c r="BP30" s="51">
        <f t="shared" si="10"/>
        <v>1</v>
      </c>
      <c r="BQ30" s="52">
        <f t="shared" si="61"/>
        <v>1.0140845070422535</v>
      </c>
      <c r="BR30" s="42" t="e">
        <f t="shared" si="60"/>
        <v>#DIV/0!</v>
      </c>
    </row>
    <row r="31" spans="1:70" ht="22.5" customHeight="1">
      <c r="A31" s="37" t="s">
        <v>65</v>
      </c>
      <c r="B31" s="38">
        <v>67560.67732</v>
      </c>
      <c r="C31" s="38">
        <v>63314.36077</v>
      </c>
      <c r="D31" s="38">
        <f t="shared" si="34"/>
        <v>93.71481056963447</v>
      </c>
      <c r="E31" s="39">
        <f t="shared" si="35"/>
        <v>18.914715109817887</v>
      </c>
      <c r="F31" s="38">
        <v>41067.01952</v>
      </c>
      <c r="G31" s="38">
        <v>33721.20332</v>
      </c>
      <c r="H31" s="38">
        <f t="shared" si="36"/>
        <v>82.11261424408333</v>
      </c>
      <c r="I31" s="39">
        <f t="shared" si="37"/>
        <v>9.978281536103403</v>
      </c>
      <c r="J31" s="38">
        <v>45622.08209</v>
      </c>
      <c r="K31" s="38">
        <v>44589.3791</v>
      </c>
      <c r="L31" s="38">
        <f t="shared" si="38"/>
        <v>97.73639662485644</v>
      </c>
      <c r="M31" s="40">
        <f t="shared" si="39"/>
        <v>12.252188255761547</v>
      </c>
      <c r="N31" s="41">
        <f t="shared" si="40"/>
        <v>-18724.98167</v>
      </c>
      <c r="O31" s="41">
        <f t="shared" si="41"/>
        <v>10868.175779999998</v>
      </c>
      <c r="P31" s="42">
        <f t="shared" si="42"/>
        <v>0.7042537989442612</v>
      </c>
      <c r="Q31" s="42">
        <f t="shared" si="43"/>
        <v>1.3222950164875669</v>
      </c>
      <c r="R31" s="38">
        <v>21330.1</v>
      </c>
      <c r="S31" s="43">
        <v>2232.22152</v>
      </c>
      <c r="T31" s="38">
        <v>5917.714</v>
      </c>
      <c r="U31" s="38">
        <v>10846.68271</v>
      </c>
      <c r="V31" s="38">
        <v>20301.34</v>
      </c>
      <c r="W31" s="38">
        <f t="shared" si="44"/>
        <v>95.17695650747066</v>
      </c>
      <c r="X31" s="40">
        <f t="shared" si="45"/>
        <v>6.603525214846018</v>
      </c>
      <c r="Y31" s="38">
        <f t="shared" si="46"/>
        <v>-13419.86332</v>
      </c>
      <c r="Z31" s="38">
        <f t="shared" si="47"/>
        <v>-24288.039099999998</v>
      </c>
      <c r="AA31" s="42">
        <f t="shared" si="48"/>
        <v>0.6020348623786893</v>
      </c>
      <c r="AB31" s="42">
        <f t="shared" si="49"/>
        <v>0.4552954180965485</v>
      </c>
      <c r="AC31" s="38">
        <v>3854</v>
      </c>
      <c r="AD31" s="43">
        <v>7885.00619</v>
      </c>
      <c r="AE31" s="44">
        <f t="shared" si="50"/>
        <v>2.045927916450441</v>
      </c>
      <c r="AF31" s="45">
        <v>2476</v>
      </c>
      <c r="AG31" s="44">
        <f>AF31/AC31</f>
        <v>0.6424494032174364</v>
      </c>
      <c r="AH31" s="38"/>
      <c r="AI31" s="44">
        <f t="shared" si="51"/>
        <v>2.045927916450441</v>
      </c>
      <c r="AJ31" s="46">
        <f t="shared" si="1"/>
        <v>11.605343332552144</v>
      </c>
      <c r="AK31" s="47">
        <f t="shared" si="52"/>
        <v>5652.78467</v>
      </c>
      <c r="AL31" s="47">
        <f t="shared" si="53"/>
        <v>-264.92932999999994</v>
      </c>
      <c r="AM31" s="47"/>
      <c r="AN31" s="47"/>
      <c r="AO31" s="42">
        <f t="shared" si="54"/>
        <v>3.5323582894228167</v>
      </c>
      <c r="AP31" s="42"/>
      <c r="AQ31" s="42"/>
      <c r="AR31" s="42">
        <f t="shared" si="55"/>
        <v>0</v>
      </c>
      <c r="AS31" s="48">
        <v>62796</v>
      </c>
      <c r="AT31" s="43">
        <v>44509</v>
      </c>
      <c r="AU31" s="44">
        <f t="shared" si="56"/>
        <v>0.7087871838970635</v>
      </c>
      <c r="AV31" s="45">
        <v>40104</v>
      </c>
      <c r="AW31" s="44">
        <f t="shared" si="62"/>
        <v>0.6386394037836804</v>
      </c>
      <c r="AX31" s="38"/>
      <c r="AY31" s="44">
        <f t="shared" si="57"/>
        <v>0.7087871838970635</v>
      </c>
      <c r="AZ31" s="40">
        <f t="shared" si="3"/>
        <v>49.8852504897845</v>
      </c>
      <c r="BA31" s="47">
        <f t="shared" si="4"/>
        <v>37628</v>
      </c>
      <c r="BB31" s="47">
        <f t="shared" si="58"/>
        <v>37616.39465666745</v>
      </c>
      <c r="BC31" s="47"/>
      <c r="BD31" s="47"/>
      <c r="BE31" s="42">
        <f>AV31/AF31</f>
        <v>16.197092084006464</v>
      </c>
      <c r="BF31" s="48">
        <v>33611</v>
      </c>
      <c r="BG31" s="43">
        <v>14747.19358</v>
      </c>
      <c r="BH31" s="44">
        <f t="shared" si="63"/>
        <v>0.43876092886257473</v>
      </c>
      <c r="BI31" s="45">
        <v>14459</v>
      </c>
      <c r="BJ31" s="44">
        <f t="shared" si="64"/>
        <v>0.4301865460712267</v>
      </c>
      <c r="BK31" s="38"/>
      <c r="BL31" s="49">
        <f t="shared" si="59"/>
        <v>0.43876092886257473</v>
      </c>
      <c r="BM31" s="40">
        <f t="shared" si="7"/>
        <v>38.59850507207688</v>
      </c>
      <c r="BN31" s="47">
        <f t="shared" si="8"/>
        <v>11983</v>
      </c>
      <c r="BO31" s="50">
        <f>BI31/AF31</f>
        <v>5.839660743134087</v>
      </c>
      <c r="BP31" s="51">
        <f t="shared" si="10"/>
        <v>-25645</v>
      </c>
      <c r="BQ31" s="52">
        <f t="shared" si="61"/>
        <v>0.3605376022341911</v>
      </c>
      <c r="BR31" s="42" t="e">
        <f t="shared" si="60"/>
        <v>#DIV/0!</v>
      </c>
    </row>
    <row r="32" spans="1:70" ht="20.25" customHeight="1">
      <c r="A32" s="37" t="s">
        <v>66</v>
      </c>
      <c r="B32" s="38">
        <v>153127.4</v>
      </c>
      <c r="C32" s="38">
        <v>152009.6</v>
      </c>
      <c r="D32" s="38">
        <f t="shared" si="34"/>
        <v>99.2700196045907</v>
      </c>
      <c r="E32" s="39">
        <f t="shared" si="35"/>
        <v>45.411787199464655</v>
      </c>
      <c r="F32" s="38">
        <v>175797.3</v>
      </c>
      <c r="G32" s="38">
        <v>174175.01592</v>
      </c>
      <c r="H32" s="38">
        <f t="shared" si="36"/>
        <v>99.07718487144001</v>
      </c>
      <c r="I32" s="39">
        <f t="shared" si="37"/>
        <v>51.53930388878697</v>
      </c>
      <c r="J32" s="38">
        <v>173163.4</v>
      </c>
      <c r="K32" s="38">
        <v>170029.42003</v>
      </c>
      <c r="L32" s="38">
        <f t="shared" si="38"/>
        <v>98.19016029368794</v>
      </c>
      <c r="M32" s="40">
        <f t="shared" si="39"/>
        <v>46.720373893376625</v>
      </c>
      <c r="N32" s="41">
        <f t="shared" si="40"/>
        <v>18019.820030000003</v>
      </c>
      <c r="O32" s="41">
        <f t="shared" si="41"/>
        <v>-4145.595889999997</v>
      </c>
      <c r="P32" s="42">
        <f t="shared" si="42"/>
        <v>1.1185439605788055</v>
      </c>
      <c r="Q32" s="42">
        <f t="shared" si="43"/>
        <v>0.9761986765547126</v>
      </c>
      <c r="R32" s="38">
        <v>156682.5</v>
      </c>
      <c r="S32" s="43">
        <v>32813.65226</v>
      </c>
      <c r="T32" s="38">
        <v>84283.81546</v>
      </c>
      <c r="U32" s="38">
        <v>111336.16189</v>
      </c>
      <c r="V32" s="38">
        <v>155568.8</v>
      </c>
      <c r="W32" s="38">
        <f t="shared" si="44"/>
        <v>99.28919949579563</v>
      </c>
      <c r="X32" s="40">
        <f t="shared" si="45"/>
        <v>50.602693883425275</v>
      </c>
      <c r="Y32" s="38">
        <f t="shared" si="46"/>
        <v>-18606.215920000017</v>
      </c>
      <c r="Z32" s="38">
        <f t="shared" si="47"/>
        <v>-14460.62003000002</v>
      </c>
      <c r="AA32" s="42">
        <f t="shared" si="48"/>
        <v>0.8931751731342111</v>
      </c>
      <c r="AB32" s="42">
        <f t="shared" si="49"/>
        <v>0.9149522475142914</v>
      </c>
      <c r="AC32" s="38">
        <v>376</v>
      </c>
      <c r="AD32" s="43">
        <v>76498.1002</v>
      </c>
      <c r="AE32" s="44">
        <f t="shared" si="50"/>
        <v>203.45239414893618</v>
      </c>
      <c r="AF32" s="45">
        <v>283</v>
      </c>
      <c r="AG32" s="44">
        <f>AF32/AC32</f>
        <v>0.7526595744680851</v>
      </c>
      <c r="AH32" s="38"/>
      <c r="AI32" s="44">
        <f t="shared" si="51"/>
        <v>203.45239414893618</v>
      </c>
      <c r="AJ32" s="46">
        <f t="shared" si="1"/>
        <v>1.3264588704007498</v>
      </c>
      <c r="AK32" s="47">
        <f t="shared" si="52"/>
        <v>43684.44794</v>
      </c>
      <c r="AL32" s="47">
        <f t="shared" si="53"/>
        <v>-40599.36752</v>
      </c>
      <c r="AM32" s="47"/>
      <c r="AN32" s="47"/>
      <c r="AO32" s="42">
        <f t="shared" si="54"/>
        <v>2.3312888060696477</v>
      </c>
      <c r="AP32" s="42"/>
      <c r="AQ32" s="42"/>
      <c r="AR32" s="42">
        <f t="shared" si="55"/>
        <v>0</v>
      </c>
      <c r="AS32" s="48">
        <v>566</v>
      </c>
      <c r="AT32" s="43">
        <v>83143</v>
      </c>
      <c r="AU32" s="44">
        <f t="shared" si="56"/>
        <v>146.8957597173145</v>
      </c>
      <c r="AV32" s="45">
        <v>306</v>
      </c>
      <c r="AW32" s="44">
        <f t="shared" si="62"/>
        <v>0.5406360424028268</v>
      </c>
      <c r="AX32" s="38"/>
      <c r="AY32" s="44">
        <f t="shared" si="57"/>
        <v>146.8957597173145</v>
      </c>
      <c r="AZ32" s="40">
        <f t="shared" si="3"/>
        <v>0.3806325216904562</v>
      </c>
      <c r="BA32" s="47">
        <f t="shared" si="4"/>
        <v>23</v>
      </c>
      <c r="BB32" s="47">
        <f t="shared" si="58"/>
        <v>21.67354112959925</v>
      </c>
      <c r="BC32" s="47"/>
      <c r="BD32" s="47"/>
      <c r="BE32" s="42">
        <f>AV32/AF32</f>
        <v>1.0812720848056536</v>
      </c>
      <c r="BF32" s="48">
        <v>305</v>
      </c>
      <c r="BG32" s="43">
        <v>80981.57642</v>
      </c>
      <c r="BH32" s="44">
        <f t="shared" si="63"/>
        <v>265.5133653114754</v>
      </c>
      <c r="BI32" s="45">
        <v>227</v>
      </c>
      <c r="BJ32" s="44">
        <f t="shared" si="64"/>
        <v>0.7442622950819672</v>
      </c>
      <c r="BK32" s="38"/>
      <c r="BL32" s="49">
        <f t="shared" si="59"/>
        <v>265.5133653114754</v>
      </c>
      <c r="BM32" s="40">
        <f t="shared" si="7"/>
        <v>0.605979711692472</v>
      </c>
      <c r="BN32" s="47">
        <f t="shared" si="8"/>
        <v>-56</v>
      </c>
      <c r="BO32" s="50">
        <f>BI32/AF32</f>
        <v>0.8021201413427562</v>
      </c>
      <c r="BP32" s="51">
        <f t="shared" si="10"/>
        <v>-79</v>
      </c>
      <c r="BQ32" s="52">
        <f t="shared" si="61"/>
        <v>0.7418300653594772</v>
      </c>
      <c r="BR32" s="42" t="e">
        <f t="shared" si="60"/>
        <v>#DIV/0!</v>
      </c>
    </row>
    <row r="33" spans="1:70" ht="20.25" customHeight="1">
      <c r="A33" s="37" t="s">
        <v>67</v>
      </c>
      <c r="B33" s="38">
        <v>1118.3</v>
      </c>
      <c r="C33" s="38">
        <v>874.467</v>
      </c>
      <c r="D33" s="38">
        <f t="shared" si="34"/>
        <v>78.19610122507378</v>
      </c>
      <c r="E33" s="39">
        <f t="shared" si="35"/>
        <v>0.2612407987189905</v>
      </c>
      <c r="F33" s="38">
        <v>1137.343</v>
      </c>
      <c r="G33" s="38">
        <v>1136.33957</v>
      </c>
      <c r="H33" s="38">
        <f t="shared" si="36"/>
        <v>99.91177419652647</v>
      </c>
      <c r="I33" s="39">
        <f t="shared" si="37"/>
        <v>0.33624885928521125</v>
      </c>
      <c r="J33" s="38">
        <v>1185.18</v>
      </c>
      <c r="K33" s="38">
        <v>1176.82142</v>
      </c>
      <c r="L33" s="38">
        <f t="shared" si="38"/>
        <v>99.29474172699506</v>
      </c>
      <c r="M33" s="40">
        <f t="shared" si="39"/>
        <v>0.3233648432043905</v>
      </c>
      <c r="N33" s="41">
        <f t="shared" si="40"/>
        <v>302.35442</v>
      </c>
      <c r="O33" s="41">
        <f t="shared" si="41"/>
        <v>40.481849999999895</v>
      </c>
      <c r="P33" s="42">
        <f t="shared" si="42"/>
        <v>1.345758524907172</v>
      </c>
      <c r="Q33" s="42">
        <f t="shared" si="43"/>
        <v>1.035624782475893</v>
      </c>
      <c r="R33" s="38">
        <v>1101.25</v>
      </c>
      <c r="S33" s="43">
        <v>150.2</v>
      </c>
      <c r="T33" s="38">
        <v>421.54599</v>
      </c>
      <c r="U33" s="38">
        <v>622.50066</v>
      </c>
      <c r="V33" s="38">
        <v>1096.24</v>
      </c>
      <c r="W33" s="38">
        <f t="shared" si="44"/>
        <v>99.54506242905788</v>
      </c>
      <c r="X33" s="40">
        <f t="shared" si="45"/>
        <v>0.356579835691772</v>
      </c>
      <c r="Y33" s="38">
        <f t="shared" si="46"/>
        <v>-40.099570000000085</v>
      </c>
      <c r="Z33" s="38">
        <f t="shared" si="47"/>
        <v>-80.58141999999998</v>
      </c>
      <c r="AA33" s="42">
        <f t="shared" si="48"/>
        <v>0.964711631048807</v>
      </c>
      <c r="AB33" s="42">
        <f t="shared" si="49"/>
        <v>0.93152621236279</v>
      </c>
      <c r="AC33" s="38">
        <v>0</v>
      </c>
      <c r="AD33" s="43">
        <v>483.022</v>
      </c>
      <c r="AE33" s="44" t="e">
        <f t="shared" si="50"/>
        <v>#DIV/0!</v>
      </c>
      <c r="AF33" s="45">
        <v>0</v>
      </c>
      <c r="AG33" s="44"/>
      <c r="AH33" s="38"/>
      <c r="AI33" s="44" t="e">
        <f t="shared" si="51"/>
        <v>#DIV/0!</v>
      </c>
      <c r="AJ33" s="46">
        <f t="shared" si="1"/>
        <v>0</v>
      </c>
      <c r="AK33" s="47">
        <f t="shared" si="52"/>
        <v>332.822</v>
      </c>
      <c r="AL33" s="47">
        <f t="shared" si="53"/>
        <v>-88.72399000000001</v>
      </c>
      <c r="AM33" s="47"/>
      <c r="AN33" s="47"/>
      <c r="AO33" s="42">
        <f t="shared" si="54"/>
        <v>3.2158588548601865</v>
      </c>
      <c r="AP33" s="42"/>
      <c r="AQ33" s="42"/>
      <c r="AR33" s="42">
        <f t="shared" si="55"/>
        <v>0</v>
      </c>
      <c r="AS33" s="48">
        <v>1820</v>
      </c>
      <c r="AT33" s="43">
        <v>327</v>
      </c>
      <c r="AU33" s="44">
        <f t="shared" si="56"/>
        <v>0.17967032967032967</v>
      </c>
      <c r="AV33" s="45">
        <v>1096</v>
      </c>
      <c r="AW33" s="44">
        <f t="shared" si="62"/>
        <v>0.6021978021978022</v>
      </c>
      <c r="AX33" s="38"/>
      <c r="AY33" s="44">
        <f t="shared" si="57"/>
        <v>0.17967032967032967</v>
      </c>
      <c r="AZ33" s="40">
        <f t="shared" si="3"/>
        <v>1.363311254159281</v>
      </c>
      <c r="BA33" s="47">
        <f t="shared" si="4"/>
        <v>1096</v>
      </c>
      <c r="BB33" s="47">
        <f t="shared" si="58"/>
        <v>1096</v>
      </c>
      <c r="BC33" s="47"/>
      <c r="BD33" s="47"/>
      <c r="BE33" s="42"/>
      <c r="BF33" s="48">
        <v>1661</v>
      </c>
      <c r="BG33" s="43">
        <v>1304.832</v>
      </c>
      <c r="BH33" s="44">
        <f t="shared" si="63"/>
        <v>0.7855701384708008</v>
      </c>
      <c r="BI33" s="45">
        <v>0</v>
      </c>
      <c r="BJ33" s="44">
        <f t="shared" si="64"/>
        <v>0</v>
      </c>
      <c r="BK33" s="38"/>
      <c r="BL33" s="49">
        <f t="shared" si="59"/>
        <v>0.7855701384708008</v>
      </c>
      <c r="BM33" s="40">
        <f t="shared" si="7"/>
        <v>0</v>
      </c>
      <c r="BN33" s="47">
        <f t="shared" si="8"/>
        <v>0</v>
      </c>
      <c r="BO33" s="50"/>
      <c r="BP33" s="51">
        <f t="shared" si="10"/>
        <v>-1096</v>
      </c>
      <c r="BQ33" s="52">
        <f t="shared" si="61"/>
        <v>0</v>
      </c>
      <c r="BR33" s="42" t="e">
        <f t="shared" si="60"/>
        <v>#DIV/0!</v>
      </c>
    </row>
    <row r="34" spans="1:70" ht="30.75" customHeight="1" hidden="1">
      <c r="A34" s="37" t="s">
        <v>68</v>
      </c>
      <c r="B34" s="38">
        <v>0</v>
      </c>
      <c r="C34" s="38">
        <v>0</v>
      </c>
      <c r="D34" s="38" t="s">
        <v>69</v>
      </c>
      <c r="E34" s="39">
        <f t="shared" si="35"/>
        <v>0</v>
      </c>
      <c r="F34" s="38">
        <v>0</v>
      </c>
      <c r="G34" s="38">
        <v>0</v>
      </c>
      <c r="H34" s="38" t="s">
        <v>69</v>
      </c>
      <c r="I34" s="39" t="s">
        <v>69</v>
      </c>
      <c r="J34" s="38">
        <v>102.65125</v>
      </c>
      <c r="K34" s="38">
        <v>102.65125</v>
      </c>
      <c r="L34" s="38">
        <f t="shared" si="38"/>
        <v>100</v>
      </c>
      <c r="M34" s="40">
        <f t="shared" si="39"/>
        <v>0.02820632323380441</v>
      </c>
      <c r="N34" s="41">
        <f t="shared" si="40"/>
        <v>102.65125</v>
      </c>
      <c r="O34" s="41">
        <f t="shared" si="41"/>
        <v>102.65125</v>
      </c>
      <c r="P34" s="42" t="s">
        <v>69</v>
      </c>
      <c r="Q34" s="42" t="s">
        <v>69</v>
      </c>
      <c r="R34" s="38">
        <v>0</v>
      </c>
      <c r="S34" s="43">
        <v>0</v>
      </c>
      <c r="T34" s="38">
        <v>0</v>
      </c>
      <c r="U34" s="38">
        <v>0</v>
      </c>
      <c r="V34" s="38">
        <v>0</v>
      </c>
      <c r="W34" s="38"/>
      <c r="X34" s="40">
        <f t="shared" si="45"/>
        <v>0</v>
      </c>
      <c r="Y34" s="38">
        <f t="shared" si="46"/>
        <v>0</v>
      </c>
      <c r="Z34" s="38">
        <f t="shared" si="47"/>
        <v>-102.65125</v>
      </c>
      <c r="AA34" s="42"/>
      <c r="AB34" s="42">
        <f t="shared" si="49"/>
        <v>0</v>
      </c>
      <c r="AC34" s="38">
        <v>0</v>
      </c>
      <c r="AD34" s="43">
        <v>0</v>
      </c>
      <c r="AE34" s="44" t="e">
        <f t="shared" si="50"/>
        <v>#DIV/0!</v>
      </c>
      <c r="AF34" s="45"/>
      <c r="AG34" s="44" t="e">
        <f>AF34/AC34</f>
        <v>#DIV/0!</v>
      </c>
      <c r="AH34" s="38"/>
      <c r="AI34" s="44" t="e">
        <f t="shared" si="51"/>
        <v>#DIV/0!</v>
      </c>
      <c r="AJ34" s="46">
        <f t="shared" si="1"/>
        <v>0</v>
      </c>
      <c r="AK34" s="47">
        <f t="shared" si="52"/>
        <v>0</v>
      </c>
      <c r="AL34" s="47">
        <f t="shared" si="53"/>
        <v>0</v>
      </c>
      <c r="AM34" s="47"/>
      <c r="AN34" s="47"/>
      <c r="AO34" s="42" t="e">
        <f t="shared" si="54"/>
        <v>#DIV/0!</v>
      </c>
      <c r="AP34" s="42"/>
      <c r="AQ34" s="42"/>
      <c r="AR34" s="42" t="e">
        <f t="shared" si="55"/>
        <v>#DIV/0!</v>
      </c>
      <c r="AS34" s="48">
        <v>0</v>
      </c>
      <c r="AT34" s="43">
        <v>0</v>
      </c>
      <c r="AU34" s="44" t="e">
        <f t="shared" si="56"/>
        <v>#DIV/0!</v>
      </c>
      <c r="AV34" s="45"/>
      <c r="AW34" s="44" t="e">
        <f t="shared" si="62"/>
        <v>#DIV/0!</v>
      </c>
      <c r="AX34" s="38"/>
      <c r="AY34" s="44" t="e">
        <f t="shared" si="57"/>
        <v>#DIV/0!</v>
      </c>
      <c r="AZ34" s="40">
        <f t="shared" si="3"/>
        <v>0</v>
      </c>
      <c r="BA34" s="47">
        <f t="shared" si="4"/>
        <v>0</v>
      </c>
      <c r="BB34" s="47">
        <f t="shared" si="58"/>
        <v>0</v>
      </c>
      <c r="BC34" s="47"/>
      <c r="BD34" s="47"/>
      <c r="BE34" s="42" t="e">
        <f>AV34/AF34</f>
        <v>#DIV/0!</v>
      </c>
      <c r="BF34" s="48">
        <v>0</v>
      </c>
      <c r="BG34" s="43">
        <v>0</v>
      </c>
      <c r="BH34" s="44" t="e">
        <f t="shared" si="63"/>
        <v>#DIV/0!</v>
      </c>
      <c r="BI34" s="45"/>
      <c r="BJ34" s="44" t="e">
        <f t="shared" si="64"/>
        <v>#DIV/0!</v>
      </c>
      <c r="BK34" s="38"/>
      <c r="BL34" s="49" t="e">
        <f t="shared" si="59"/>
        <v>#DIV/0!</v>
      </c>
      <c r="BM34" s="40">
        <f t="shared" si="7"/>
        <v>0</v>
      </c>
      <c r="BN34" s="47">
        <f t="shared" si="8"/>
        <v>0</v>
      </c>
      <c r="BO34" s="50" t="e">
        <f>BI34/AF34</f>
        <v>#DIV/0!</v>
      </c>
      <c r="BP34" s="51">
        <f t="shared" si="10"/>
        <v>0</v>
      </c>
      <c r="BQ34" s="52" t="e">
        <f t="shared" si="61"/>
        <v>#DIV/0!</v>
      </c>
      <c r="BR34" s="42" t="e">
        <f t="shared" si="60"/>
        <v>#DIV/0!</v>
      </c>
    </row>
    <row r="35" spans="1:70" ht="20.25" customHeight="1">
      <c r="A35" s="37" t="s">
        <v>70</v>
      </c>
      <c r="B35" s="38">
        <v>0</v>
      </c>
      <c r="C35" s="38">
        <v>0</v>
      </c>
      <c r="D35" s="38" t="s">
        <v>69</v>
      </c>
      <c r="E35" s="39">
        <f t="shared" si="35"/>
        <v>0</v>
      </c>
      <c r="F35" s="38">
        <v>500</v>
      </c>
      <c r="G35" s="38">
        <v>500</v>
      </c>
      <c r="H35" s="38">
        <f>G35/F35*100</f>
        <v>100</v>
      </c>
      <c r="I35" s="39">
        <f>G35/G$38*100</f>
        <v>0.1479526314855036</v>
      </c>
      <c r="J35" s="38">
        <v>500</v>
      </c>
      <c r="K35" s="38">
        <v>500</v>
      </c>
      <c r="L35" s="38">
        <f t="shared" si="38"/>
        <v>100</v>
      </c>
      <c r="M35" s="40">
        <f t="shared" si="39"/>
        <v>0.13738908797410848</v>
      </c>
      <c r="N35" s="41">
        <f t="shared" si="40"/>
        <v>500</v>
      </c>
      <c r="O35" s="41">
        <f t="shared" si="41"/>
        <v>0</v>
      </c>
      <c r="P35" s="42" t="s">
        <v>69</v>
      </c>
      <c r="Q35" s="42">
        <f>K35/G35</f>
        <v>1</v>
      </c>
      <c r="R35" s="38">
        <v>15</v>
      </c>
      <c r="S35" s="43">
        <v>0</v>
      </c>
      <c r="T35" s="38">
        <v>15</v>
      </c>
      <c r="U35" s="38">
        <v>15</v>
      </c>
      <c r="V35" s="38">
        <v>15</v>
      </c>
      <c r="W35" s="38">
        <f>V35/R35*100</f>
        <v>100</v>
      </c>
      <c r="X35" s="40">
        <f t="shared" si="45"/>
        <v>0.004879130058542454</v>
      </c>
      <c r="Y35" s="38">
        <f t="shared" si="46"/>
        <v>-485</v>
      </c>
      <c r="Z35" s="38">
        <f t="shared" si="47"/>
        <v>-485</v>
      </c>
      <c r="AA35" s="42">
        <f>V35/G35</f>
        <v>0.03</v>
      </c>
      <c r="AB35" s="42">
        <f t="shared" si="49"/>
        <v>0.03</v>
      </c>
      <c r="AC35" s="38">
        <v>0</v>
      </c>
      <c r="AD35" s="43">
        <v>500</v>
      </c>
      <c r="AE35" s="44" t="e">
        <f t="shared" si="50"/>
        <v>#DIV/0!</v>
      </c>
      <c r="AF35" s="45">
        <v>0</v>
      </c>
      <c r="AG35" s="44"/>
      <c r="AH35" s="38"/>
      <c r="AI35" s="44" t="e">
        <f t="shared" si="51"/>
        <v>#DIV/0!</v>
      </c>
      <c r="AJ35" s="46">
        <f t="shared" si="1"/>
        <v>0</v>
      </c>
      <c r="AK35" s="47">
        <f t="shared" si="52"/>
        <v>500</v>
      </c>
      <c r="AL35" s="47">
        <f t="shared" si="53"/>
        <v>485</v>
      </c>
      <c r="AM35" s="47"/>
      <c r="AN35" s="47"/>
      <c r="AO35" s="42" t="e">
        <f t="shared" si="54"/>
        <v>#DIV/0!</v>
      </c>
      <c r="AP35" s="42"/>
      <c r="AQ35" s="42"/>
      <c r="AR35" s="42">
        <f t="shared" si="55"/>
        <v>0</v>
      </c>
      <c r="AS35" s="48">
        <v>181</v>
      </c>
      <c r="AT35" s="43">
        <v>500</v>
      </c>
      <c r="AU35" s="44">
        <f t="shared" si="56"/>
        <v>2.7624309392265194</v>
      </c>
      <c r="AV35" s="45">
        <v>0</v>
      </c>
      <c r="AW35" s="44">
        <f t="shared" si="62"/>
        <v>0</v>
      </c>
      <c r="AX35" s="38"/>
      <c r="AY35" s="44">
        <f t="shared" si="57"/>
        <v>2.7624309392265194</v>
      </c>
      <c r="AZ35" s="40">
        <f t="shared" si="3"/>
        <v>0</v>
      </c>
      <c r="BA35" s="47">
        <f t="shared" si="4"/>
        <v>0</v>
      </c>
      <c r="BB35" s="47">
        <f t="shared" si="58"/>
        <v>0</v>
      </c>
      <c r="BC35" s="47"/>
      <c r="BD35" s="47"/>
      <c r="BE35" s="42"/>
      <c r="BF35" s="48">
        <v>543</v>
      </c>
      <c r="BG35" s="43">
        <v>516.1</v>
      </c>
      <c r="BH35" s="44">
        <f t="shared" si="63"/>
        <v>0.9504604051565378</v>
      </c>
      <c r="BI35" s="45">
        <v>0</v>
      </c>
      <c r="BJ35" s="44">
        <f t="shared" si="64"/>
        <v>0</v>
      </c>
      <c r="BK35" s="38"/>
      <c r="BL35" s="49">
        <f t="shared" si="59"/>
        <v>0.9504604051565378</v>
      </c>
      <c r="BM35" s="40">
        <f t="shared" si="7"/>
        <v>0</v>
      </c>
      <c r="BN35" s="47">
        <f t="shared" si="8"/>
        <v>0</v>
      </c>
      <c r="BO35" s="50"/>
      <c r="BP35" s="51">
        <f t="shared" si="10"/>
        <v>0</v>
      </c>
      <c r="BQ35" s="52"/>
      <c r="BR35" s="42" t="e">
        <f t="shared" si="60"/>
        <v>#DIV/0!</v>
      </c>
    </row>
    <row r="36" spans="1:70" ht="27.75" customHeight="1" hidden="1">
      <c r="A36" s="37" t="s">
        <v>71</v>
      </c>
      <c r="B36" s="38">
        <v>-3256.22251</v>
      </c>
      <c r="C36" s="38">
        <v>-3256.22251</v>
      </c>
      <c r="D36" s="38">
        <f>C36/B36*100</f>
        <v>100</v>
      </c>
      <c r="E36" s="39">
        <f t="shared" si="35"/>
        <v>-0.972773322857416</v>
      </c>
      <c r="F36" s="38">
        <v>-2633.60188</v>
      </c>
      <c r="G36" s="38">
        <v>-2633.60188</v>
      </c>
      <c r="H36" s="38">
        <f>G36/F36*100</f>
        <v>100</v>
      </c>
      <c r="I36" s="39">
        <f>G36/G$38*100</f>
        <v>-0.779296656862339</v>
      </c>
      <c r="J36" s="38">
        <v>-884.0892</v>
      </c>
      <c r="K36" s="38">
        <v>-884.0892</v>
      </c>
      <c r="L36" s="38">
        <f t="shared" si="38"/>
        <v>100</v>
      </c>
      <c r="M36" s="40">
        <f t="shared" si="39"/>
        <v>-0.24292841775151838</v>
      </c>
      <c r="N36" s="41">
        <f t="shared" si="40"/>
        <v>2372.13331</v>
      </c>
      <c r="O36" s="41">
        <f t="shared" si="41"/>
        <v>1749.5126800000003</v>
      </c>
      <c r="P36" s="42">
        <f>K36/C36</f>
        <v>0.2715076126661872</v>
      </c>
      <c r="Q36" s="42">
        <f>K36/G36</f>
        <v>0.3356958417724094</v>
      </c>
      <c r="R36" s="38">
        <v>-582.88596</v>
      </c>
      <c r="S36" s="43">
        <v>-582.88596</v>
      </c>
      <c r="T36" s="38">
        <v>-582.88596</v>
      </c>
      <c r="U36" s="38">
        <v>-582.88596</v>
      </c>
      <c r="V36" s="38">
        <v>-612.44596</v>
      </c>
      <c r="W36" s="38">
        <f>V36/R36*100</f>
        <v>105.07131789552797</v>
      </c>
      <c r="X36" s="40">
        <f t="shared" si="45"/>
        <v>-0.19921356617792593</v>
      </c>
      <c r="Y36" s="38">
        <f t="shared" si="46"/>
        <v>2021.1559200000002</v>
      </c>
      <c r="Z36" s="38">
        <f t="shared" si="47"/>
        <v>271.64324</v>
      </c>
      <c r="AA36" s="42">
        <f>V36/G36</f>
        <v>0.2325506997283887</v>
      </c>
      <c r="AB36" s="42">
        <f t="shared" si="49"/>
        <v>0.6927422708025389</v>
      </c>
      <c r="AC36" s="38">
        <v>-0.010750000000000001</v>
      </c>
      <c r="AD36" s="43">
        <v>-0.01075</v>
      </c>
      <c r="AE36" s="44">
        <f t="shared" si="50"/>
        <v>0.9999999999999999</v>
      </c>
      <c r="AF36" s="45">
        <v>0</v>
      </c>
      <c r="AG36" s="44"/>
      <c r="AH36" s="38"/>
      <c r="AI36" s="44">
        <f t="shared" si="51"/>
        <v>0.9999999999999999</v>
      </c>
      <c r="AJ36" s="46">
        <f t="shared" si="1"/>
        <v>0</v>
      </c>
      <c r="AK36" s="47">
        <f t="shared" si="52"/>
        <v>582.8752099999999</v>
      </c>
      <c r="AL36" s="47">
        <f t="shared" si="53"/>
        <v>1165.7611699999998</v>
      </c>
      <c r="AM36" s="47"/>
      <c r="AN36" s="47"/>
      <c r="AO36" s="42">
        <f t="shared" si="54"/>
        <v>1.8442715621422757E-05</v>
      </c>
      <c r="AP36" s="42"/>
      <c r="AQ36" s="42"/>
      <c r="AR36" s="42">
        <f t="shared" si="55"/>
        <v>0</v>
      </c>
      <c r="AS36" s="48">
        <v>0</v>
      </c>
      <c r="AT36" s="43">
        <v>-88</v>
      </c>
      <c r="AU36" s="44" t="e">
        <f t="shared" si="56"/>
        <v>#DIV/0!</v>
      </c>
      <c r="AV36" s="45">
        <v>0</v>
      </c>
      <c r="AW36" s="44" t="e">
        <f t="shared" si="62"/>
        <v>#DIV/0!</v>
      </c>
      <c r="AX36" s="38"/>
      <c r="AY36" s="44" t="e">
        <f t="shared" si="57"/>
        <v>#DIV/0!</v>
      </c>
      <c r="AZ36" s="40">
        <f t="shared" si="3"/>
        <v>0</v>
      </c>
      <c r="BA36" s="47">
        <f t="shared" si="4"/>
        <v>0</v>
      </c>
      <c r="BB36" s="47">
        <f t="shared" si="58"/>
        <v>0</v>
      </c>
      <c r="BC36" s="47"/>
      <c r="BD36" s="47"/>
      <c r="BE36" s="42" t="e">
        <f>AV36/AF36</f>
        <v>#DIV/0!</v>
      </c>
      <c r="BF36" s="48">
        <v>0</v>
      </c>
      <c r="BG36" s="43">
        <v>-2.1488</v>
      </c>
      <c r="BH36" s="44" t="e">
        <f t="shared" si="63"/>
        <v>#DIV/0!</v>
      </c>
      <c r="BI36" s="45">
        <v>0</v>
      </c>
      <c r="BJ36" s="44" t="e">
        <f t="shared" si="64"/>
        <v>#DIV/0!</v>
      </c>
      <c r="BK36" s="38"/>
      <c r="BL36" s="49" t="e">
        <f t="shared" si="59"/>
        <v>#DIV/0!</v>
      </c>
      <c r="BM36" s="40">
        <f t="shared" si="7"/>
        <v>0</v>
      </c>
      <c r="BN36" s="47">
        <f t="shared" si="8"/>
        <v>0</v>
      </c>
      <c r="BO36" s="50" t="e">
        <f>BI36/AF36</f>
        <v>#DIV/0!</v>
      </c>
      <c r="BP36" s="51">
        <f t="shared" si="10"/>
        <v>0</v>
      </c>
      <c r="BQ36" s="52" t="e">
        <f>BI36/AV36</f>
        <v>#DIV/0!</v>
      </c>
      <c r="BR36" s="42" t="e">
        <f t="shared" si="60"/>
        <v>#DIV/0!</v>
      </c>
    </row>
    <row r="37" spans="1:70" ht="23.25" customHeight="1">
      <c r="A37" s="24" t="s">
        <v>72</v>
      </c>
      <c r="B37" s="25">
        <v>230138</v>
      </c>
      <c r="C37" s="25">
        <v>224531</v>
      </c>
      <c r="D37" s="25">
        <f>C37/B37*100</f>
        <v>97.56363573160452</v>
      </c>
      <c r="E37" s="26">
        <f t="shared" si="35"/>
        <v>67.07703981645237</v>
      </c>
      <c r="F37" s="25">
        <f>F30+F31+F32+F33+F34+F35+F36</f>
        <v>228652.06063999998</v>
      </c>
      <c r="G37" s="25">
        <f>G30+G31+G32+G33+G34+G35+G36</f>
        <v>219682.95693000001</v>
      </c>
      <c r="H37" s="25">
        <f>G37/F37*100</f>
        <v>96.07740088372904</v>
      </c>
      <c r="I37" s="26">
        <f>G37/G$38*100</f>
        <v>65.00534314062011</v>
      </c>
      <c r="J37" s="25">
        <f>J30+J31+J32+J33+J34+J35+J36</f>
        <v>234428.22414</v>
      </c>
      <c r="K37" s="25">
        <f>K30+K31+K32+K33+K34+K35+K36</f>
        <v>230253.1826</v>
      </c>
      <c r="L37" s="25">
        <f t="shared" si="38"/>
        <v>98.21905337750344</v>
      </c>
      <c r="M37" s="27">
        <f t="shared" si="39"/>
        <v>63.26854952109973</v>
      </c>
      <c r="N37" s="28">
        <f t="shared" si="40"/>
        <v>5722.1826</v>
      </c>
      <c r="O37" s="28">
        <f t="shared" si="41"/>
        <v>10570.225669999985</v>
      </c>
      <c r="P37" s="29">
        <f>K37/C37</f>
        <v>1.0254850448267723</v>
      </c>
      <c r="Q37" s="29">
        <f>K37/G37</f>
        <v>1.0481158202607774</v>
      </c>
      <c r="R37" s="25">
        <f>R30+R31+R32+R33+R34+R35+R36</f>
        <v>194640.96404</v>
      </c>
      <c r="S37" s="25">
        <f>S30+S31+S32+S33+S34+S35+S36</f>
        <v>38639.18782</v>
      </c>
      <c r="T37" s="25">
        <f>T30+T31+T32+T33+T34+T35+T36</f>
        <v>101004.18948999999</v>
      </c>
      <c r="U37" s="25">
        <f>U30+U31+U32+U33+U34+U35+U36</f>
        <v>136883.4593</v>
      </c>
      <c r="V37" s="25">
        <f>V30+V31+V32+V33+V34+V35+V36</f>
        <v>192463.93403999996</v>
      </c>
      <c r="W37" s="25">
        <f>V37/R37*100</f>
        <v>98.8815149931375</v>
      </c>
      <c r="X37" s="27">
        <f t="shared" si="45"/>
        <v>62.60377105065973</v>
      </c>
      <c r="Y37" s="25">
        <f t="shared" si="46"/>
        <v>-27219.02289000005</v>
      </c>
      <c r="Z37" s="25">
        <f t="shared" si="47"/>
        <v>-37789.24856000004</v>
      </c>
      <c r="AA37" s="29">
        <f>V37/G37</f>
        <v>0.8760986137915416</v>
      </c>
      <c r="AB37" s="29">
        <f t="shared" si="49"/>
        <v>0.8358795820614207</v>
      </c>
      <c r="AC37" s="25">
        <f>AC30+AC31+AC32+AC33+AC34+AC35+AC36</f>
        <v>4335.98925</v>
      </c>
      <c r="AD37" s="25">
        <f>AD30+AD31+AD32+AD33+AD34+AD35+AD36</f>
        <v>106529.11764</v>
      </c>
      <c r="AE37" s="30">
        <f t="shared" si="50"/>
        <v>24.568584352463514</v>
      </c>
      <c r="AF37" s="31">
        <f>AF30+AF31+AF32+AF33+AF34+AF35+AF36</f>
        <v>2830</v>
      </c>
      <c r="AG37" s="30">
        <f>AF37/AC37</f>
        <v>0.6526768948977446</v>
      </c>
      <c r="AH37" s="25">
        <f>AH30+AH31+AH32+AH33+AH34+AH35+AH36</f>
        <v>0</v>
      </c>
      <c r="AI37" s="30">
        <f t="shared" si="51"/>
        <v>24.568584352463514</v>
      </c>
      <c r="AJ37" s="27">
        <f t="shared" si="1"/>
        <v>13.2645887040075</v>
      </c>
      <c r="AK37" s="25">
        <f t="shared" si="52"/>
        <v>67889.92981999999</v>
      </c>
      <c r="AL37" s="25">
        <f t="shared" si="53"/>
        <v>-33114.25967</v>
      </c>
      <c r="AM37" s="25"/>
      <c r="AN37" s="25"/>
      <c r="AO37" s="29">
        <f t="shared" si="54"/>
        <v>2.7570226925126917</v>
      </c>
      <c r="AP37" s="29"/>
      <c r="AQ37" s="29"/>
      <c r="AR37" s="29">
        <f t="shared" si="55"/>
        <v>0</v>
      </c>
      <c r="AS37" s="32">
        <f>AS30+AS31+AS32+AS33+AS34+AS35+AS36</f>
        <v>65462</v>
      </c>
      <c r="AT37" s="25">
        <f>AT30+AT31+AT32+AT33+AT34+AT35+AT36</f>
        <v>146937</v>
      </c>
      <c r="AU37" s="30">
        <f t="shared" si="56"/>
        <v>2.2446151966026093</v>
      </c>
      <c r="AV37" s="31">
        <f>AV30+AV31+AV32+AV33+AV34+AV35+AV36</f>
        <v>41577</v>
      </c>
      <c r="AW37" s="30">
        <f t="shared" si="62"/>
        <v>0.6351318322079985</v>
      </c>
      <c r="AX37" s="25">
        <f>AX30+AX31+AX32+AX33+AX34+AX35+AX36</f>
        <v>0</v>
      </c>
      <c r="AY37" s="30">
        <f t="shared" si="57"/>
        <v>2.2446151966026093</v>
      </c>
      <c r="AZ37" s="27">
        <f t="shared" si="3"/>
        <v>51.71751096184346</v>
      </c>
      <c r="BA37" s="25">
        <f t="shared" si="4"/>
        <v>38747</v>
      </c>
      <c r="BB37" s="25">
        <f t="shared" si="58"/>
        <v>38733.735411295995</v>
      </c>
      <c r="BC37" s="25"/>
      <c r="BD37" s="25"/>
      <c r="BE37" s="29">
        <f>AV37/AF37</f>
        <v>14.691519434628976</v>
      </c>
      <c r="BF37" s="32">
        <f>BF30+BF31+BF32+BF33+BF34+BF35+BF36</f>
        <v>36219</v>
      </c>
      <c r="BG37" s="25">
        <f>BG30+BG31+BG32+BG33+BG34+BG35+BG36</f>
        <v>117506.7532</v>
      </c>
      <c r="BH37" s="30">
        <f t="shared" si="63"/>
        <v>3.2443400756509018</v>
      </c>
      <c r="BI37" s="31">
        <f>BI30+BI31+BI32+BI33+BI34+BI35+BI36</f>
        <v>14758</v>
      </c>
      <c r="BJ37" s="30">
        <f t="shared" si="64"/>
        <v>0.40746569480107125</v>
      </c>
      <c r="BK37" s="25">
        <f>BK30+BK31+BK32+BK33+BK34+BK35+BK36</f>
        <v>0</v>
      </c>
      <c r="BL37" s="33">
        <f t="shared" si="59"/>
        <v>3.2443400756509018</v>
      </c>
      <c r="BM37" s="27">
        <f t="shared" si="7"/>
        <v>39.39668980245595</v>
      </c>
      <c r="BN37" s="25">
        <f t="shared" si="8"/>
        <v>11928</v>
      </c>
      <c r="BO37" s="35">
        <f>BI37/AF37</f>
        <v>5.214840989399293</v>
      </c>
      <c r="BP37" s="25">
        <f t="shared" si="10"/>
        <v>-26819</v>
      </c>
      <c r="BQ37" s="35">
        <f>BI37/AV37</f>
        <v>0.3549558650215263</v>
      </c>
      <c r="BR37" s="36" t="e">
        <f t="shared" si="60"/>
        <v>#DIV/0!</v>
      </c>
    </row>
    <row r="38" spans="1:70" ht="15" customHeight="1">
      <c r="A38" s="490" t="s">
        <v>73</v>
      </c>
      <c r="B38" s="491">
        <f>B29+B37</f>
        <v>338876</v>
      </c>
      <c r="C38" s="491">
        <f>C29+C37</f>
        <v>334736</v>
      </c>
      <c r="D38" s="491">
        <f>C38/B38*100</f>
        <v>98.77831419162172</v>
      </c>
      <c r="E38" s="492">
        <f t="shared" si="35"/>
        <v>100</v>
      </c>
      <c r="F38" s="491">
        <f>F29+F37</f>
        <v>346728.06064</v>
      </c>
      <c r="G38" s="491">
        <v>337946</v>
      </c>
      <c r="H38" s="491">
        <f>G38/F38*100</f>
        <v>97.46716183749598</v>
      </c>
      <c r="I38" s="492">
        <f>G38/G$38*100</f>
        <v>100</v>
      </c>
      <c r="J38" s="491">
        <f>J29+J37</f>
        <v>374557.08574</v>
      </c>
      <c r="K38" s="491">
        <f>K29+K37</f>
        <v>363929.92149</v>
      </c>
      <c r="L38" s="491">
        <f t="shared" si="38"/>
        <v>97.16273843037723</v>
      </c>
      <c r="M38" s="493">
        <f t="shared" si="39"/>
        <v>100</v>
      </c>
      <c r="N38" s="494">
        <f t="shared" si="40"/>
        <v>29193.92148999998</v>
      </c>
      <c r="O38" s="494">
        <f t="shared" si="41"/>
        <v>25983.92148999998</v>
      </c>
      <c r="P38" s="495">
        <f>K38/C38</f>
        <v>1.0872147647399741</v>
      </c>
      <c r="Q38" s="495">
        <f>K38/G38</f>
        <v>1.0768877912151644</v>
      </c>
      <c r="R38" s="491">
        <f>R29+R37</f>
        <v>321833.36404</v>
      </c>
      <c r="S38" s="491">
        <f>S29+S37</f>
        <v>64407.585049999994</v>
      </c>
      <c r="T38" s="491">
        <f>T29+T37</f>
        <v>157915.10108</v>
      </c>
      <c r="U38" s="491">
        <f>U29+U37</f>
        <v>220415.06418</v>
      </c>
      <c r="V38" s="491">
        <f>V29+V37</f>
        <v>307431.85403999995</v>
      </c>
      <c r="W38" s="491">
        <f>V38/R38*100</f>
        <v>95.52516562633011</v>
      </c>
      <c r="X38" s="493">
        <f t="shared" si="45"/>
        <v>100</v>
      </c>
      <c r="Y38" s="491">
        <f t="shared" si="46"/>
        <v>-30514.145960000053</v>
      </c>
      <c r="Z38" s="491">
        <f t="shared" si="47"/>
        <v>-56498.06745000003</v>
      </c>
      <c r="AA38" s="495">
        <f>V38/G38</f>
        <v>0.9097070361537049</v>
      </c>
      <c r="AB38" s="495">
        <f t="shared" si="49"/>
        <v>0.8447556408148966</v>
      </c>
      <c r="AC38" s="491">
        <f>AC29+AC37</f>
        <v>36497.98925</v>
      </c>
      <c r="AD38" s="491">
        <f>AD29+AD37</f>
        <v>157733.86883</v>
      </c>
      <c r="AE38" s="496">
        <f t="shared" si="50"/>
        <v>4.321713937432868</v>
      </c>
      <c r="AF38" s="497">
        <f>AF29+AF37</f>
        <v>21335</v>
      </c>
      <c r="AG38" s="496">
        <f>AF38/AC38</f>
        <v>0.5845527503956948</v>
      </c>
      <c r="AH38" s="491">
        <f>AH29+AH37</f>
        <v>0</v>
      </c>
      <c r="AI38" s="496">
        <f t="shared" si="51"/>
        <v>4.321713937432868</v>
      </c>
      <c r="AJ38" s="493">
        <f t="shared" si="1"/>
        <v>100</v>
      </c>
      <c r="AK38" s="491">
        <f t="shared" si="52"/>
        <v>93326.28378</v>
      </c>
      <c r="AL38" s="491">
        <f t="shared" si="53"/>
        <v>-64588.817299999995</v>
      </c>
      <c r="AM38" s="491"/>
      <c r="AN38" s="491"/>
      <c r="AO38" s="495">
        <f t="shared" si="54"/>
        <v>2.448995234141293</v>
      </c>
      <c r="AP38" s="495"/>
      <c r="AQ38" s="495"/>
      <c r="AR38" s="495">
        <f t="shared" si="55"/>
        <v>0</v>
      </c>
      <c r="AS38" s="498">
        <f>AS29+AS37</f>
        <v>119325</v>
      </c>
      <c r="AT38" s="491">
        <f>AT29+AT37</f>
        <v>198395</v>
      </c>
      <c r="AU38" s="496">
        <f t="shared" si="56"/>
        <v>1.6626440393882254</v>
      </c>
      <c r="AV38" s="497">
        <f>AV29+AV37</f>
        <v>80392.5</v>
      </c>
      <c r="AW38" s="496">
        <f t="shared" si="62"/>
        <v>0.6737272155876807</v>
      </c>
      <c r="AX38" s="491">
        <f>AX29+AX37</f>
        <v>0</v>
      </c>
      <c r="AY38" s="496">
        <f t="shared" si="57"/>
        <v>1.6626440393882254</v>
      </c>
      <c r="AZ38" s="493">
        <f t="shared" si="3"/>
        <v>100</v>
      </c>
      <c r="BA38" s="491">
        <f t="shared" si="4"/>
        <v>59057.5</v>
      </c>
      <c r="BB38" s="491">
        <f t="shared" si="58"/>
        <v>58957.5</v>
      </c>
      <c r="BC38" s="491"/>
      <c r="BD38" s="491"/>
      <c r="BE38" s="495">
        <f>AV38/AF38</f>
        <v>3.7681040543707525</v>
      </c>
      <c r="BF38" s="498">
        <f>BF29+BF37</f>
        <v>76702</v>
      </c>
      <c r="BG38" s="491">
        <f>BG29+BG37</f>
        <v>181188.91068</v>
      </c>
      <c r="BH38" s="496">
        <f t="shared" si="63"/>
        <v>2.362244930771036</v>
      </c>
      <c r="BI38" s="497">
        <f>BI29+BI37</f>
        <v>37460</v>
      </c>
      <c r="BJ38" s="496">
        <f t="shared" si="64"/>
        <v>0.48838361450809625</v>
      </c>
      <c r="BK38" s="491">
        <f>BK29+BK37</f>
        <v>0</v>
      </c>
      <c r="BL38" s="500">
        <f t="shared" si="59"/>
        <v>2.362244930771036</v>
      </c>
      <c r="BM38" s="493">
        <f t="shared" si="7"/>
        <v>100</v>
      </c>
      <c r="BN38" s="491">
        <f t="shared" si="8"/>
        <v>16125</v>
      </c>
      <c r="BO38" s="501">
        <f>BI38/AF38</f>
        <v>1.7558003280993673</v>
      </c>
      <c r="BP38" s="491">
        <f t="shared" si="10"/>
        <v>-42932.5</v>
      </c>
      <c r="BQ38" s="501">
        <f>BI38/AV38</f>
        <v>0.465963864788382</v>
      </c>
      <c r="BR38" s="499" t="e">
        <f t="shared" si="60"/>
        <v>#DIV/0!</v>
      </c>
    </row>
    <row r="39" spans="1:70" ht="13.5" customHeight="1">
      <c r="A39" s="490"/>
      <c r="B39" s="491"/>
      <c r="C39" s="491"/>
      <c r="D39" s="491"/>
      <c r="E39" s="492">
        <f t="shared" si="35"/>
        <v>0</v>
      </c>
      <c r="F39" s="491"/>
      <c r="G39" s="491"/>
      <c r="H39" s="491"/>
      <c r="I39" s="492"/>
      <c r="J39" s="491"/>
      <c r="K39" s="491"/>
      <c r="L39" s="491" t="e">
        <f t="shared" si="38"/>
        <v>#DIV/0!</v>
      </c>
      <c r="M39" s="493">
        <f t="shared" si="39"/>
        <v>0</v>
      </c>
      <c r="N39" s="494">
        <f t="shared" si="40"/>
        <v>0</v>
      </c>
      <c r="O39" s="494">
        <f t="shared" si="41"/>
        <v>0</v>
      </c>
      <c r="P39" s="495"/>
      <c r="Q39" s="495" t="e">
        <f>K39/G39</f>
        <v>#DIV/0!</v>
      </c>
      <c r="R39" s="491"/>
      <c r="S39" s="491"/>
      <c r="T39" s="491"/>
      <c r="U39" s="491"/>
      <c r="V39" s="491"/>
      <c r="W39" s="491" t="e">
        <f>V39/R39*100</f>
        <v>#DIV/0!</v>
      </c>
      <c r="X39" s="493">
        <f t="shared" si="45"/>
        <v>0</v>
      </c>
      <c r="Y39" s="491">
        <f t="shared" si="46"/>
        <v>0</v>
      </c>
      <c r="Z39" s="491">
        <f t="shared" si="47"/>
        <v>0</v>
      </c>
      <c r="AA39" s="495" t="e">
        <f>V39/G39</f>
        <v>#DIV/0!</v>
      </c>
      <c r="AB39" s="495" t="e">
        <f t="shared" si="49"/>
        <v>#DIV/0!</v>
      </c>
      <c r="AC39" s="491"/>
      <c r="AD39" s="491"/>
      <c r="AE39" s="496"/>
      <c r="AF39" s="497"/>
      <c r="AG39" s="496" t="e">
        <f>AF39/AC39</f>
        <v>#DIV/0!</v>
      </c>
      <c r="AH39" s="491"/>
      <c r="AI39" s="496" t="e">
        <f t="shared" si="51"/>
        <v>#DIV/0!</v>
      </c>
      <c r="AJ39" s="493">
        <f>AD39/AD$38*100</f>
        <v>0</v>
      </c>
      <c r="AK39" s="491">
        <f t="shared" si="52"/>
        <v>0</v>
      </c>
      <c r="AL39" s="491"/>
      <c r="AM39" s="491"/>
      <c r="AN39" s="491"/>
      <c r="AO39" s="495" t="e">
        <f t="shared" si="54"/>
        <v>#DIV/0!</v>
      </c>
      <c r="AP39" s="495"/>
      <c r="AQ39" s="495"/>
      <c r="AR39" s="495" t="e">
        <f t="shared" si="55"/>
        <v>#DIV/0!</v>
      </c>
      <c r="AS39" s="498"/>
      <c r="AT39" s="491"/>
      <c r="AU39" s="496"/>
      <c r="AV39" s="497"/>
      <c r="AW39" s="496" t="e">
        <f t="shared" si="62"/>
        <v>#DIV/0!</v>
      </c>
      <c r="AX39" s="491"/>
      <c r="AY39" s="496" t="e">
        <f t="shared" si="57"/>
        <v>#DIV/0!</v>
      </c>
      <c r="AZ39" s="493">
        <f>AT39/AT$38*100</f>
        <v>0</v>
      </c>
      <c r="BA39" s="491">
        <f t="shared" si="4"/>
        <v>0</v>
      </c>
      <c r="BB39" s="491"/>
      <c r="BC39" s="491"/>
      <c r="BD39" s="491"/>
      <c r="BE39" s="495" t="e">
        <f>AV39/AF39</f>
        <v>#DIV/0!</v>
      </c>
      <c r="BF39" s="498"/>
      <c r="BG39" s="491"/>
      <c r="BH39" s="496"/>
      <c r="BI39" s="497"/>
      <c r="BJ39" s="496" t="e">
        <f t="shared" si="64"/>
        <v>#DIV/0!</v>
      </c>
      <c r="BK39" s="491"/>
      <c r="BL39" s="500" t="e">
        <f t="shared" si="59"/>
        <v>#DIV/0!</v>
      </c>
      <c r="BM39" s="493">
        <f>BG39/BG$38*100</f>
        <v>0</v>
      </c>
      <c r="BN39" s="491">
        <f t="shared" si="8"/>
        <v>0</v>
      </c>
      <c r="BO39" s="501" t="e">
        <f>BI39/AF39</f>
        <v>#DIV/0!</v>
      </c>
      <c r="BP39" s="491">
        <f t="shared" si="10"/>
        <v>0</v>
      </c>
      <c r="BQ39" s="501" t="e">
        <f>BI39/AV39</f>
        <v>#DIV/0!</v>
      </c>
      <c r="BR39" s="499" t="e">
        <f t="shared" si="60"/>
        <v>#DIV/0!</v>
      </c>
    </row>
  </sheetData>
  <sheetProtection selectLockedCells="1" selectUnlockedCells="1"/>
  <mergeCells count="122">
    <mergeCell ref="BR38:BR39"/>
    <mergeCell ref="BL38:BL39"/>
    <mergeCell ref="BM38:BM39"/>
    <mergeCell ref="BN38:BN39"/>
    <mergeCell ref="BO38:BO39"/>
    <mergeCell ref="BP38:BP39"/>
    <mergeCell ref="BQ38:BQ39"/>
    <mergeCell ref="BF38:BF39"/>
    <mergeCell ref="BG38:BG39"/>
    <mergeCell ref="BH38:BH39"/>
    <mergeCell ref="BI38:BI39"/>
    <mergeCell ref="BJ38:BJ39"/>
    <mergeCell ref="BK38:BK39"/>
    <mergeCell ref="AZ38:AZ39"/>
    <mergeCell ref="BA38:BA39"/>
    <mergeCell ref="BB38:BB39"/>
    <mergeCell ref="BC38:BC39"/>
    <mergeCell ref="BD38:BD39"/>
    <mergeCell ref="BE38:BE39"/>
    <mergeCell ref="AT38:AT39"/>
    <mergeCell ref="AU38:AU39"/>
    <mergeCell ref="AV38:AV39"/>
    <mergeCell ref="AW38:AW39"/>
    <mergeCell ref="AX38:AX39"/>
    <mergeCell ref="AY38:AY39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M27:BM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BJ7:BJ8"/>
    <mergeCell ref="A27:A28"/>
    <mergeCell ref="F27:F28"/>
    <mergeCell ref="G27:G28"/>
    <mergeCell ref="M27:M28"/>
    <mergeCell ref="X27:X28"/>
    <mergeCell ref="AZ27:AZ28"/>
    <mergeCell ref="I6:I7"/>
    <mergeCell ref="J6:J7"/>
    <mergeCell ref="K6:K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BT2" sqref="BT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472" t="s">
        <v>0</v>
      </c>
      <c r="BU1" s="472"/>
      <c r="BV1" s="472"/>
      <c r="BW1" s="472"/>
    </row>
    <row r="2" spans="1:76" ht="15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2" t="s">
        <v>2</v>
      </c>
      <c r="B5" s="503" t="s">
        <v>3</v>
      </c>
      <c r="C5" s="503"/>
      <c r="D5" s="503"/>
      <c r="E5" s="503"/>
      <c r="F5" s="503" t="s">
        <v>4</v>
      </c>
      <c r="G5" s="503"/>
      <c r="H5" s="503"/>
      <c r="I5" s="503"/>
      <c r="J5" s="503" t="s">
        <v>5</v>
      </c>
      <c r="K5" s="503"/>
      <c r="L5" s="503"/>
      <c r="M5" s="503"/>
      <c r="N5" s="503"/>
      <c r="O5" s="503"/>
      <c r="P5" s="503"/>
      <c r="Q5" s="503"/>
      <c r="R5" s="503" t="s">
        <v>6</v>
      </c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 t="s">
        <v>7</v>
      </c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 t="s">
        <v>8</v>
      </c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 t="s">
        <v>9</v>
      </c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</row>
    <row r="6" spans="1:76" ht="50.25" customHeight="1">
      <c r="A6" s="502"/>
      <c r="B6" s="504" t="s">
        <v>10</v>
      </c>
      <c r="C6" s="505" t="s">
        <v>11</v>
      </c>
      <c r="D6" s="505" t="s">
        <v>12</v>
      </c>
      <c r="E6" s="506" t="s">
        <v>13</v>
      </c>
      <c r="F6" s="504" t="s">
        <v>10</v>
      </c>
      <c r="G6" s="505" t="s">
        <v>11</v>
      </c>
      <c r="H6" s="505" t="s">
        <v>12</v>
      </c>
      <c r="I6" s="506" t="s">
        <v>13</v>
      </c>
      <c r="J6" s="504" t="s">
        <v>10</v>
      </c>
      <c r="K6" s="505" t="s">
        <v>11</v>
      </c>
      <c r="L6" s="505" t="s">
        <v>12</v>
      </c>
      <c r="M6" s="505" t="s">
        <v>13</v>
      </c>
      <c r="N6" s="507" t="s">
        <v>14</v>
      </c>
      <c r="O6" s="507"/>
      <c r="P6" s="508" t="s">
        <v>15</v>
      </c>
      <c r="Q6" s="508"/>
      <c r="R6" s="504" t="s">
        <v>16</v>
      </c>
      <c r="S6" s="509" t="s">
        <v>11</v>
      </c>
      <c r="T6" s="509"/>
      <c r="U6" s="509"/>
      <c r="V6" s="509"/>
      <c r="W6" s="505" t="s">
        <v>12</v>
      </c>
      <c r="X6" s="505" t="s">
        <v>13</v>
      </c>
      <c r="Y6" s="507" t="s">
        <v>14</v>
      </c>
      <c r="Z6" s="507"/>
      <c r="AA6" s="508" t="s">
        <v>15</v>
      </c>
      <c r="AB6" s="508"/>
      <c r="AC6" s="504" t="s">
        <v>17</v>
      </c>
      <c r="AD6" s="509" t="s">
        <v>11</v>
      </c>
      <c r="AE6" s="509"/>
      <c r="AF6" s="509"/>
      <c r="AG6" s="509"/>
      <c r="AH6" s="509"/>
      <c r="AI6" s="509"/>
      <c r="AJ6" s="509"/>
      <c r="AK6" s="509"/>
      <c r="AL6" s="509"/>
      <c r="AM6" s="510" t="s">
        <v>14</v>
      </c>
      <c r="AN6" s="510"/>
      <c r="AO6" s="510"/>
      <c r="AP6" s="510"/>
      <c r="AQ6" s="511" t="s">
        <v>18</v>
      </c>
      <c r="AR6" s="511"/>
      <c r="AS6" s="511"/>
      <c r="AT6" s="511"/>
      <c r="AU6" s="504" t="s">
        <v>17</v>
      </c>
      <c r="AV6" s="509" t="s">
        <v>11</v>
      </c>
      <c r="AW6" s="509"/>
      <c r="AX6" s="509"/>
      <c r="AY6" s="509"/>
      <c r="AZ6" s="509"/>
      <c r="BA6" s="509"/>
      <c r="BB6" s="509"/>
      <c r="BC6" s="509"/>
      <c r="BD6" s="509"/>
      <c r="BE6" s="510" t="s">
        <v>14</v>
      </c>
      <c r="BF6" s="510"/>
      <c r="BG6" s="510"/>
      <c r="BH6" s="510"/>
      <c r="BI6" s="55" t="s">
        <v>18</v>
      </c>
      <c r="BJ6" s="504" t="s">
        <v>17</v>
      </c>
      <c r="BK6" s="509" t="s">
        <v>11</v>
      </c>
      <c r="BL6" s="509"/>
      <c r="BM6" s="509"/>
      <c r="BN6" s="509"/>
      <c r="BO6" s="509"/>
      <c r="BP6" s="509"/>
      <c r="BQ6" s="509"/>
      <c r="BR6" s="509"/>
      <c r="BS6" s="509"/>
      <c r="BT6" s="512" t="s">
        <v>19</v>
      </c>
      <c r="BU6" s="512"/>
      <c r="BV6" s="512"/>
      <c r="BW6" s="512"/>
      <c r="BX6" s="55" t="s">
        <v>18</v>
      </c>
    </row>
    <row r="7" spans="1:76" ht="56.25" customHeight="1">
      <c r="A7" s="502"/>
      <c r="B7" s="504"/>
      <c r="C7" s="505"/>
      <c r="D7" s="505"/>
      <c r="E7" s="506"/>
      <c r="F7" s="504"/>
      <c r="G7" s="505"/>
      <c r="H7" s="505"/>
      <c r="I7" s="506"/>
      <c r="J7" s="504"/>
      <c r="K7" s="505"/>
      <c r="L7" s="505"/>
      <c r="M7" s="505"/>
      <c r="N7" s="56" t="s">
        <v>20</v>
      </c>
      <c r="O7" s="53" t="s">
        <v>21</v>
      </c>
      <c r="P7" s="56" t="s">
        <v>22</v>
      </c>
      <c r="Q7" s="54" t="s">
        <v>23</v>
      </c>
      <c r="R7" s="504"/>
      <c r="S7" s="57" t="s">
        <v>24</v>
      </c>
      <c r="T7" s="58" t="s">
        <v>25</v>
      </c>
      <c r="U7" s="58" t="s">
        <v>26</v>
      </c>
      <c r="V7" s="59" t="s">
        <v>27</v>
      </c>
      <c r="W7" s="505"/>
      <c r="X7" s="505"/>
      <c r="Y7" s="56" t="s">
        <v>28</v>
      </c>
      <c r="Z7" s="53" t="s">
        <v>29</v>
      </c>
      <c r="AA7" s="56" t="s">
        <v>30</v>
      </c>
      <c r="AB7" s="54" t="s">
        <v>31</v>
      </c>
      <c r="AC7" s="504"/>
      <c r="AD7" s="57" t="s">
        <v>25</v>
      </c>
      <c r="AE7" s="505" t="s">
        <v>12</v>
      </c>
      <c r="AF7" s="58" t="s">
        <v>25</v>
      </c>
      <c r="AG7" s="505" t="s">
        <v>12</v>
      </c>
      <c r="AH7" s="58" t="s">
        <v>26</v>
      </c>
      <c r="AI7" s="505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04"/>
      <c r="AV7" s="57" t="s">
        <v>25</v>
      </c>
      <c r="AW7" s="505" t="s">
        <v>12</v>
      </c>
      <c r="AX7" s="58" t="s">
        <v>25</v>
      </c>
      <c r="AY7" s="505" t="s">
        <v>12</v>
      </c>
      <c r="AZ7" s="58" t="s">
        <v>26</v>
      </c>
      <c r="BA7" s="505" t="s">
        <v>12</v>
      </c>
      <c r="BB7" s="59" t="s">
        <v>27</v>
      </c>
      <c r="BC7" s="60" t="s">
        <v>32</v>
      </c>
      <c r="BD7" s="61" t="s">
        <v>33</v>
      </c>
      <c r="BE7" s="62" t="s">
        <v>39</v>
      </c>
      <c r="BF7" s="62" t="s">
        <v>35</v>
      </c>
      <c r="BG7" s="62" t="s">
        <v>36</v>
      </c>
      <c r="BH7" s="63" t="s">
        <v>37</v>
      </c>
      <c r="BI7" s="54" t="s">
        <v>40</v>
      </c>
      <c r="BJ7" s="504"/>
      <c r="BK7" s="57" t="s">
        <v>25</v>
      </c>
      <c r="BL7" s="505" t="s">
        <v>12</v>
      </c>
      <c r="BM7" s="58" t="s">
        <v>25</v>
      </c>
      <c r="BN7" s="505" t="s">
        <v>12</v>
      </c>
      <c r="BO7" s="58" t="s">
        <v>26</v>
      </c>
      <c r="BP7" s="505" t="s">
        <v>12</v>
      </c>
      <c r="BQ7" s="59" t="s">
        <v>27</v>
      </c>
      <c r="BR7" s="60" t="s">
        <v>32</v>
      </c>
      <c r="BS7" s="61" t="s">
        <v>33</v>
      </c>
      <c r="BT7" s="62" t="s">
        <v>75</v>
      </c>
      <c r="BU7" s="62" t="s">
        <v>76</v>
      </c>
      <c r="BV7" s="65" t="s">
        <v>77</v>
      </c>
      <c r="BW7" s="65" t="s">
        <v>78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05"/>
      <c r="AF8" s="70"/>
      <c r="AG8" s="505"/>
      <c r="AH8" s="70"/>
      <c r="AI8" s="505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05"/>
      <c r="AX8" s="70"/>
      <c r="AY8" s="505"/>
      <c r="AZ8" s="70"/>
      <c r="BA8" s="505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05"/>
      <c r="BM8" s="70"/>
      <c r="BN8" s="505"/>
      <c r="BO8" s="70"/>
      <c r="BP8" s="505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29451.364930000003</v>
      </c>
      <c r="AE12" s="109">
        <f aca="true" t="shared" si="9" ref="AE12:AE34">AD12/AC12</f>
        <v>0.4198760379510429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0">
        <f aca="true" t="shared" si="12" ref="AK12:AK35">AD12/AC12</f>
        <v>0.4198760379510429</v>
      </c>
      <c r="AL12" s="111">
        <f aca="true" t="shared" si="13" ref="AL12:AL35">AD12/AD$34*100</f>
        <v>18.671554275855396</v>
      </c>
      <c r="AM12" s="112">
        <f aca="true" t="shared" si="14" ref="AM12:AM35">AD12-S12</f>
        <v>12083.315530000003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1.6957209328296823</v>
      </c>
      <c r="AR12" s="114"/>
      <c r="AS12" s="115"/>
      <c r="AT12" s="106">
        <f aca="true" t="shared" si="17" ref="AT12:AT35">AJ12/V12</f>
        <v>0</v>
      </c>
      <c r="AU12" s="116">
        <f>AU13+AU14+AU15</f>
        <v>67941</v>
      </c>
      <c r="AV12" s="107">
        <f>AV13+AV14+AV15</f>
        <v>32161</v>
      </c>
      <c r="AW12" s="109">
        <f aca="true" t="shared" si="18" ref="AW12:AW34">AV12/AU12</f>
        <v>0.4733665974889978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0">
        <f aca="true" t="shared" si="21" ref="BC12:BC35">AV12/AU12</f>
        <v>0.4733665974889978</v>
      </c>
      <c r="BD12" s="103">
        <f aca="true" t="shared" si="22" ref="BD12:BD35">AV12/AV$34*100</f>
        <v>16.210589984626626</v>
      </c>
      <c r="BE12" s="112">
        <f aca="true" t="shared" si="23" ref="BE12:BE35">AV12-AD12</f>
        <v>2709.6350699999966</v>
      </c>
      <c r="BF12" s="112">
        <f aca="true" t="shared" si="24" ref="BF12:BF34">AX12-AL12</f>
        <v>-18.671554275855396</v>
      </c>
      <c r="BG12" s="112"/>
      <c r="BH12" s="112"/>
      <c r="BI12" s="106">
        <f aca="true" t="shared" si="25" ref="BI12:BI35">AV12/AD12</f>
        <v>1.0920037178731872</v>
      </c>
      <c r="BJ12" s="102">
        <f>BJ13+BJ14+BJ15</f>
        <v>71556</v>
      </c>
      <c r="BK12" s="107">
        <f>BK13+BK14+BK15</f>
        <v>38670.085909999994</v>
      </c>
      <c r="BL12" s="109">
        <f aca="true" t="shared" si="26" ref="BL12:BL22">BK12/BJ12</f>
        <v>0.5404170986360333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0.5404170986360333</v>
      </c>
      <c r="BS12" s="103">
        <f aca="true" t="shared" si="30" ref="BS12:BS35">BK12/BK$34*100</f>
        <v>21.342413155899877</v>
      </c>
      <c r="BT12" s="112">
        <f aca="true" t="shared" si="31" ref="BT12:BT35">BK12-AD12</f>
        <v>9218.720979999991</v>
      </c>
      <c r="BU12" s="118">
        <f aca="true" t="shared" si="32" ref="BU12:BU35">BK12/AD12</f>
        <v>1.3130150674480128</v>
      </c>
      <c r="BV12" s="119">
        <f aca="true" t="shared" si="33" ref="BV12:BV35">BK12-AV12</f>
        <v>6509.085909999994</v>
      </c>
      <c r="BW12" s="120">
        <f aca="true" t="shared" si="34" ref="BW12:BW35">BK12/AV12</f>
        <v>1.202390656695998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24105.89353</v>
      </c>
      <c r="AE13" s="132">
        <f t="shared" si="9"/>
        <v>0.4126379008541742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3">
        <f t="shared" si="12"/>
        <v>0.4126379008541742</v>
      </c>
      <c r="AL13" s="134">
        <f t="shared" si="13"/>
        <v>15.28263632205743</v>
      </c>
      <c r="AM13" s="135">
        <f t="shared" si="14"/>
        <v>9494.934190000002</v>
      </c>
      <c r="AN13" s="135">
        <f t="shared" si="15"/>
        <v>-33791.6434</v>
      </c>
      <c r="AO13" s="135"/>
      <c r="AP13" s="135"/>
      <c r="AQ13" s="129">
        <f t="shared" si="16"/>
        <v>1.6498501548769626</v>
      </c>
      <c r="AR13" s="136"/>
      <c r="AS13" s="137"/>
      <c r="AT13" s="129">
        <f t="shared" si="17"/>
        <v>0</v>
      </c>
      <c r="AU13" s="138">
        <v>57277</v>
      </c>
      <c r="AV13" s="130">
        <v>27056</v>
      </c>
      <c r="AW13" s="132">
        <f t="shared" si="18"/>
        <v>0.47237110882204025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3">
        <f t="shared" si="21"/>
        <v>0.47237110882204025</v>
      </c>
      <c r="BD13" s="126">
        <f t="shared" si="22"/>
        <v>13.637440459689005</v>
      </c>
      <c r="BE13" s="135">
        <f t="shared" si="23"/>
        <v>2950.106469999999</v>
      </c>
      <c r="BF13" s="135">
        <f t="shared" si="24"/>
        <v>-15.28263632205743</v>
      </c>
      <c r="BG13" s="135"/>
      <c r="BH13" s="135"/>
      <c r="BI13" s="129">
        <f t="shared" si="25"/>
        <v>1.12238112917609</v>
      </c>
      <c r="BJ13" s="125">
        <v>61597</v>
      </c>
      <c r="BK13" s="130">
        <v>33292.64902</v>
      </c>
      <c r="BL13" s="132">
        <f t="shared" si="26"/>
        <v>0.5404914041268243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0.5404914041268243</v>
      </c>
      <c r="BS13" s="126">
        <f t="shared" si="30"/>
        <v>18.374551121839104</v>
      </c>
      <c r="BT13" s="135">
        <f t="shared" si="31"/>
        <v>9186.755489999996</v>
      </c>
      <c r="BU13" s="140">
        <f t="shared" si="32"/>
        <v>1.381099977836001</v>
      </c>
      <c r="BV13" s="141">
        <f t="shared" si="33"/>
        <v>6236.649019999997</v>
      </c>
      <c r="BW13" s="142">
        <f t="shared" si="34"/>
        <v>1.2305089081904197</v>
      </c>
      <c r="BX13" s="129" t="e">
        <f t="shared" si="35"/>
        <v>#DIV/0!</v>
      </c>
    </row>
    <row r="14" spans="1:76" ht="21" customHeight="1">
      <c r="A14" s="121" t="s">
        <v>49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4606.55082</v>
      </c>
      <c r="AE14" s="132">
        <f t="shared" si="9"/>
        <v>0.4577256379173291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3">
        <f t="shared" si="12"/>
        <v>0.4577256379173291</v>
      </c>
      <c r="AL14" s="134">
        <f t="shared" si="13"/>
        <v>2.920457638026224</v>
      </c>
      <c r="AM14" s="135">
        <f t="shared" si="14"/>
        <v>2121.5004200000003</v>
      </c>
      <c r="AN14" s="135">
        <f t="shared" si="15"/>
        <v>-5034.82685</v>
      </c>
      <c r="AO14" s="135"/>
      <c r="AP14" s="135"/>
      <c r="AQ14" s="129">
        <f t="shared" si="16"/>
        <v>1.8537051884340052</v>
      </c>
      <c r="AR14" s="136"/>
      <c r="AS14" s="137"/>
      <c r="AT14" s="129">
        <f t="shared" si="17"/>
        <v>0</v>
      </c>
      <c r="AU14" s="138">
        <v>9174</v>
      </c>
      <c r="AV14" s="130">
        <v>4198</v>
      </c>
      <c r="AW14" s="132">
        <f t="shared" si="18"/>
        <v>0.4575975583169828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3">
        <f t="shared" si="21"/>
        <v>0.4575975583169828</v>
      </c>
      <c r="BD14" s="126">
        <f t="shared" si="22"/>
        <v>2.115980745482497</v>
      </c>
      <c r="BE14" s="135">
        <f t="shared" si="23"/>
        <v>-408.5508200000004</v>
      </c>
      <c r="BF14" s="135">
        <f t="shared" si="24"/>
        <v>-2.920457638026224</v>
      </c>
      <c r="BG14" s="135"/>
      <c r="BH14" s="135"/>
      <c r="BI14" s="129">
        <f t="shared" si="25"/>
        <v>0.9113109057157867</v>
      </c>
      <c r="BJ14" s="125">
        <v>8314</v>
      </c>
      <c r="BK14" s="130">
        <v>4351.99252</v>
      </c>
      <c r="BL14" s="132">
        <f t="shared" si="26"/>
        <v>0.5234535145537647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0.5234535145537647</v>
      </c>
      <c r="BS14" s="126">
        <f t="shared" si="30"/>
        <v>2.4019088716119654</v>
      </c>
      <c r="BT14" s="135">
        <f t="shared" si="31"/>
        <v>-254.5583000000006</v>
      </c>
      <c r="BU14" s="140">
        <f t="shared" si="32"/>
        <v>0.9447399345091778</v>
      </c>
      <c r="BV14" s="141">
        <f t="shared" si="33"/>
        <v>153.9925199999998</v>
      </c>
      <c r="BW14" s="142">
        <f t="shared" si="34"/>
        <v>1.0366823535016674</v>
      </c>
      <c r="BX14" s="129" t="e">
        <f t="shared" si="35"/>
        <v>#DIV/0!</v>
      </c>
    </row>
    <row r="15" spans="1:76" ht="18.75" customHeight="1">
      <c r="A15" s="121" t="s">
        <v>52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53</v>
      </c>
      <c r="AB15" s="129">
        <f t="shared" si="8"/>
        <v>0.6074468172146649</v>
      </c>
      <c r="AC15" s="122">
        <v>1660</v>
      </c>
      <c r="AD15" s="130">
        <v>738.92058</v>
      </c>
      <c r="AE15" s="132">
        <f t="shared" si="9"/>
        <v>0.4451328795180723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3">
        <f t="shared" si="12"/>
        <v>0.4451328795180723</v>
      </c>
      <c r="AL15" s="134">
        <f t="shared" si="13"/>
        <v>0.4684603157717399</v>
      </c>
      <c r="AM15" s="135">
        <f t="shared" si="14"/>
        <v>466.88091999999995</v>
      </c>
      <c r="AN15" s="135">
        <f t="shared" si="15"/>
        <v>-807.02522</v>
      </c>
      <c r="AO15" s="135"/>
      <c r="AP15" s="135"/>
      <c r="AQ15" s="129">
        <f t="shared" si="16"/>
        <v>2.7162237300252468</v>
      </c>
      <c r="AR15" s="136"/>
      <c r="AS15" s="137"/>
      <c r="AT15" s="129">
        <f t="shared" si="17"/>
        <v>0</v>
      </c>
      <c r="AU15" s="138">
        <v>1490</v>
      </c>
      <c r="AV15" s="130">
        <v>907</v>
      </c>
      <c r="AW15" s="132">
        <f t="shared" si="18"/>
        <v>0.6087248322147651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3">
        <f t="shared" si="21"/>
        <v>0.6087248322147651</v>
      </c>
      <c r="BD15" s="126">
        <f t="shared" si="22"/>
        <v>0.4571687794551274</v>
      </c>
      <c r="BE15" s="135">
        <f t="shared" si="23"/>
        <v>168.07942000000003</v>
      </c>
      <c r="BF15" s="135">
        <f t="shared" si="24"/>
        <v>-0.4684603157717399</v>
      </c>
      <c r="BG15" s="135"/>
      <c r="BH15" s="135"/>
      <c r="BI15" s="129">
        <f t="shared" si="25"/>
        <v>1.227466150692406</v>
      </c>
      <c r="BJ15" s="125">
        <v>1645</v>
      </c>
      <c r="BK15" s="130">
        <v>1025.44437</v>
      </c>
      <c r="BL15" s="132">
        <f t="shared" si="26"/>
        <v>0.6233704376899696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0.6233704376899696</v>
      </c>
      <c r="BS15" s="126">
        <f t="shared" si="30"/>
        <v>0.5659531624488046</v>
      </c>
      <c r="BT15" s="135">
        <f t="shared" si="31"/>
        <v>286.52378999999996</v>
      </c>
      <c r="BU15" s="140">
        <f t="shared" si="32"/>
        <v>1.3877599267840124</v>
      </c>
      <c r="BV15" s="141">
        <f t="shared" si="33"/>
        <v>118.44436999999994</v>
      </c>
      <c r="BW15" s="142">
        <f t="shared" si="34"/>
        <v>1.1305891620727673</v>
      </c>
      <c r="BX15" s="129" t="e">
        <f t="shared" si="35"/>
        <v>#DIV/0!</v>
      </c>
    </row>
    <row r="16" spans="1:76" ht="19.5" customHeight="1" hidden="1">
      <c r="A16" s="121" t="s">
        <v>54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3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3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55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21753.386260000003</v>
      </c>
      <c r="AE17" s="154">
        <f t="shared" si="9"/>
        <v>0.5214796454308223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55">
        <f t="shared" si="12"/>
        <v>0.5214796454308223</v>
      </c>
      <c r="AL17" s="156">
        <f t="shared" si="13"/>
        <v>13.791195525321855</v>
      </c>
      <c r="AM17" s="157">
        <f t="shared" si="14"/>
        <v>13353.038430000004</v>
      </c>
      <c r="AN17" s="157">
        <f t="shared" si="15"/>
        <v>-17277.416119999998</v>
      </c>
      <c r="AO17" s="157"/>
      <c r="AP17" s="157"/>
      <c r="AQ17" s="151">
        <f t="shared" si="16"/>
        <v>2.5895816102176816</v>
      </c>
      <c r="AR17" s="158"/>
      <c r="AS17" s="159"/>
      <c r="AT17" s="151">
        <f t="shared" si="17"/>
        <v>0</v>
      </c>
      <c r="AU17" s="160">
        <f>AU18+AU19+AU20+AU21+AU22+AU23</f>
        <v>41522</v>
      </c>
      <c r="AV17" s="152">
        <f>AV18+AV19+AV20+AV21+AV22+AV23</f>
        <v>19297</v>
      </c>
      <c r="AW17" s="154">
        <f t="shared" si="18"/>
        <v>0.4647415827753962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55">
        <f t="shared" si="21"/>
        <v>0.4647415827753962</v>
      </c>
      <c r="BD17" s="148">
        <f t="shared" si="22"/>
        <v>9.7265556087603</v>
      </c>
      <c r="BE17" s="157">
        <f t="shared" si="23"/>
        <v>-2456.386260000003</v>
      </c>
      <c r="BF17" s="157">
        <f t="shared" si="24"/>
        <v>-13.791195525321855</v>
      </c>
      <c r="BG17" s="157"/>
      <c r="BH17" s="157"/>
      <c r="BI17" s="151">
        <f t="shared" si="25"/>
        <v>0.8870802811736584</v>
      </c>
      <c r="BJ17" s="147">
        <f>BJ18+BJ19+BJ20+BJ21+BJ22+BJ23</f>
        <v>81244.8</v>
      </c>
      <c r="BK17" s="152">
        <f>BK18+BK19+BK20+BK21+BK22+BK23</f>
        <v>25012.07157</v>
      </c>
      <c r="BL17" s="154">
        <f t="shared" si="26"/>
        <v>0.3078605839389105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0.3078605839389105</v>
      </c>
      <c r="BS17" s="148">
        <f t="shared" si="30"/>
        <v>13.804416327759778</v>
      </c>
      <c r="BT17" s="157">
        <f t="shared" si="31"/>
        <v>3258.685309999997</v>
      </c>
      <c r="BU17" s="162">
        <f t="shared" si="32"/>
        <v>1.1498012893740617</v>
      </c>
      <c r="BV17" s="163">
        <f t="shared" si="33"/>
        <v>5715.07157</v>
      </c>
      <c r="BW17" s="164">
        <f t="shared" si="34"/>
        <v>1.296163733740996</v>
      </c>
      <c r="BX17" s="151" t="e">
        <f t="shared" si="35"/>
        <v>#DIV/0!</v>
      </c>
    </row>
    <row r="18" spans="1:76" ht="30" customHeight="1">
      <c r="A18" s="121" t="s">
        <v>56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7812.64179</v>
      </c>
      <c r="AE18" s="132">
        <f t="shared" si="9"/>
        <v>0.5665850888389296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3">
        <f t="shared" si="12"/>
        <v>0.5665850888389296</v>
      </c>
      <c r="AL18" s="134">
        <f t="shared" si="13"/>
        <v>4.95305278945525</v>
      </c>
      <c r="AM18" s="135">
        <f t="shared" si="14"/>
        <v>4733.7602799999995</v>
      </c>
      <c r="AN18" s="135">
        <f t="shared" si="15"/>
        <v>-6333.84145</v>
      </c>
      <c r="AO18" s="135"/>
      <c r="AP18" s="135"/>
      <c r="AQ18" s="129">
        <f t="shared" si="16"/>
        <v>2.537493490615038</v>
      </c>
      <c r="AR18" s="136"/>
      <c r="AS18" s="137"/>
      <c r="AT18" s="129">
        <f t="shared" si="17"/>
        <v>0</v>
      </c>
      <c r="AU18" s="138">
        <v>13770</v>
      </c>
      <c r="AV18" s="130">
        <v>6108</v>
      </c>
      <c r="AW18" s="132">
        <f t="shared" si="18"/>
        <v>0.44357298474945533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3">
        <f t="shared" si="21"/>
        <v>0.44357298474945533</v>
      </c>
      <c r="BD18" s="126">
        <f t="shared" si="22"/>
        <v>3.07870662063056</v>
      </c>
      <c r="BE18" s="135">
        <f t="shared" si="23"/>
        <v>-1704.6417899999997</v>
      </c>
      <c r="BF18" s="135">
        <f t="shared" si="24"/>
        <v>-4.95305278945525</v>
      </c>
      <c r="BG18" s="135"/>
      <c r="BH18" s="135"/>
      <c r="BI18" s="129">
        <f t="shared" si="25"/>
        <v>0.781809810839926</v>
      </c>
      <c r="BJ18" s="125">
        <v>13336.8</v>
      </c>
      <c r="BK18" s="130">
        <v>4982.18986</v>
      </c>
      <c r="BL18" s="132">
        <f t="shared" si="26"/>
        <v>0.37356711205086685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0.37356711205086685</v>
      </c>
      <c r="BS18" s="126">
        <f t="shared" si="30"/>
        <v>2.74972118398521</v>
      </c>
      <c r="BT18" s="135">
        <f t="shared" si="31"/>
        <v>-2830.4519299999993</v>
      </c>
      <c r="BU18" s="140">
        <f t="shared" si="32"/>
        <v>0.6377087282277665</v>
      </c>
      <c r="BV18" s="141">
        <f t="shared" si="33"/>
        <v>-1125.8101399999996</v>
      </c>
      <c r="BW18" s="142">
        <f t="shared" si="34"/>
        <v>0.8156826882776687</v>
      </c>
      <c r="BX18" s="129" t="e">
        <f t="shared" si="35"/>
        <v>#DIV/0!</v>
      </c>
    </row>
    <row r="19" spans="1:76" ht="30" customHeight="1">
      <c r="A19" s="121" t="s">
        <v>57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332.31185</v>
      </c>
      <c r="AE19" s="132">
        <f t="shared" si="9"/>
        <v>0.4107686650185414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3">
        <f t="shared" si="12"/>
        <v>0.4107686650185414</v>
      </c>
      <c r="AL19" s="134">
        <f t="shared" si="13"/>
        <v>0.21067881772313213</v>
      </c>
      <c r="AM19" s="135">
        <f t="shared" si="14"/>
        <v>144.97641</v>
      </c>
      <c r="AN19" s="135">
        <f t="shared" si="15"/>
        <v>-467.2341</v>
      </c>
      <c r="AO19" s="135"/>
      <c r="AP19" s="135"/>
      <c r="AQ19" s="129">
        <f t="shared" si="16"/>
        <v>1.773886724263172</v>
      </c>
      <c r="AR19" s="136"/>
      <c r="AS19" s="137"/>
      <c r="AT19" s="129">
        <f t="shared" si="17"/>
        <v>0</v>
      </c>
      <c r="AU19" s="138">
        <v>476</v>
      </c>
      <c r="AV19" s="130">
        <v>237</v>
      </c>
      <c r="AW19" s="132">
        <f t="shared" si="18"/>
        <v>0.49789915966386555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3">
        <f t="shared" si="21"/>
        <v>0.49789915966386555</v>
      </c>
      <c r="BD19" s="126">
        <f t="shared" si="22"/>
        <v>0.11945865571208951</v>
      </c>
      <c r="BE19" s="135">
        <f t="shared" si="23"/>
        <v>-95.31184999999999</v>
      </c>
      <c r="BF19" s="135">
        <f t="shared" si="24"/>
        <v>-0.21067881772313213</v>
      </c>
      <c r="BG19" s="135"/>
      <c r="BH19" s="135"/>
      <c r="BI19" s="129">
        <f t="shared" si="25"/>
        <v>0.7131855213709652</v>
      </c>
      <c r="BJ19" s="125">
        <v>557</v>
      </c>
      <c r="BK19" s="130">
        <v>658.17262</v>
      </c>
      <c r="BL19" s="132">
        <f t="shared" si="26"/>
        <v>1.1816384560143627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1.1816384560143627</v>
      </c>
      <c r="BS19" s="126">
        <f t="shared" si="30"/>
        <v>0.36325215352853846</v>
      </c>
      <c r="BT19" s="135">
        <f t="shared" si="31"/>
        <v>325.86077000000006</v>
      </c>
      <c r="BU19" s="140">
        <f t="shared" si="32"/>
        <v>1.980587270661579</v>
      </c>
      <c r="BV19" s="141">
        <f t="shared" si="33"/>
        <v>421.17262000000005</v>
      </c>
      <c r="BW19" s="142">
        <f t="shared" si="34"/>
        <v>2.7770996624472577</v>
      </c>
      <c r="BX19" s="129" t="e">
        <f t="shared" si="35"/>
        <v>#DIV/0!</v>
      </c>
    </row>
    <row r="20" spans="1:76" ht="26.25" customHeight="1">
      <c r="A20" s="121" t="s">
        <v>58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10129.08103</v>
      </c>
      <c r="AE20" s="132">
        <f t="shared" si="9"/>
        <v>0.5996612956096963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3">
        <f t="shared" si="12"/>
        <v>0.5996612956096963</v>
      </c>
      <c r="AL20" s="134">
        <f t="shared" si="13"/>
        <v>6.421627203550536</v>
      </c>
      <c r="AM20" s="135">
        <f t="shared" si="14"/>
        <v>5756.64517</v>
      </c>
      <c r="AN20" s="135">
        <f t="shared" si="15"/>
        <v>-9007.05807</v>
      </c>
      <c r="AO20" s="135"/>
      <c r="AP20" s="135"/>
      <c r="AQ20" s="129">
        <f t="shared" si="16"/>
        <v>2.3165762413264996</v>
      </c>
      <c r="AR20" s="136"/>
      <c r="AS20" s="137"/>
      <c r="AT20" s="129">
        <f t="shared" si="17"/>
        <v>0</v>
      </c>
      <c r="AU20" s="138">
        <v>21171</v>
      </c>
      <c r="AV20" s="130">
        <v>10518</v>
      </c>
      <c r="AW20" s="132">
        <f t="shared" si="18"/>
        <v>0.4968116763497237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3">
        <f t="shared" si="21"/>
        <v>0.4968116763497237</v>
      </c>
      <c r="BD20" s="126">
        <f t="shared" si="22"/>
        <v>5.3015448978048845</v>
      </c>
      <c r="BE20" s="135">
        <f t="shared" si="23"/>
        <v>388.9189700000006</v>
      </c>
      <c r="BF20" s="135">
        <f t="shared" si="24"/>
        <v>-6.421627203550536</v>
      </c>
      <c r="BG20" s="135"/>
      <c r="BH20" s="135"/>
      <c r="BI20" s="129">
        <f t="shared" si="25"/>
        <v>1.0383962739411514</v>
      </c>
      <c r="BJ20" s="125">
        <v>13552</v>
      </c>
      <c r="BK20" s="130">
        <v>7634.95391</v>
      </c>
      <c r="BL20" s="132">
        <f t="shared" si="26"/>
        <v>0.5633820771841794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0.5633820771841794</v>
      </c>
      <c r="BS20" s="126">
        <f t="shared" si="30"/>
        <v>4.213808605254097</v>
      </c>
      <c r="BT20" s="135">
        <f t="shared" si="31"/>
        <v>-2494.127119999999</v>
      </c>
      <c r="BU20" s="140">
        <f t="shared" si="32"/>
        <v>0.7537657056338112</v>
      </c>
      <c r="BV20" s="141">
        <f t="shared" si="33"/>
        <v>-2883.04609</v>
      </c>
      <c r="BW20" s="142">
        <f t="shared" si="34"/>
        <v>0.7258940777714394</v>
      </c>
      <c r="BX20" s="129" t="e">
        <f t="shared" si="35"/>
        <v>#DIV/0!</v>
      </c>
    </row>
    <row r="21" spans="1:76" ht="35.25" customHeight="1">
      <c r="A21" s="121" t="s">
        <v>79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1975.50934</v>
      </c>
      <c r="AE21" s="132">
        <f t="shared" si="9"/>
        <v>0.21889300166204986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3">
        <f t="shared" si="12"/>
        <v>0.21889300166204986</v>
      </c>
      <c r="AL21" s="134">
        <f t="shared" si="13"/>
        <v>1.2524319314890668</v>
      </c>
      <c r="AM21" s="135">
        <f t="shared" si="14"/>
        <v>1634.07141</v>
      </c>
      <c r="AN21" s="135">
        <f t="shared" si="15"/>
        <v>-599.53356</v>
      </c>
      <c r="AO21" s="135"/>
      <c r="AP21" s="135"/>
      <c r="AQ21" s="129">
        <f t="shared" si="16"/>
        <v>5.785852028800667</v>
      </c>
      <c r="AR21" s="136"/>
      <c r="AS21" s="137"/>
      <c r="AT21" s="129">
        <f t="shared" si="17"/>
        <v>0</v>
      </c>
      <c r="AU21" s="138">
        <v>4500</v>
      </c>
      <c r="AV21" s="130">
        <v>1562</v>
      </c>
      <c r="AW21" s="132">
        <f t="shared" si="18"/>
        <v>0.3471111111111111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3">
        <f t="shared" si="21"/>
        <v>0.3471111111111111</v>
      </c>
      <c r="BD21" s="126">
        <f t="shared" si="22"/>
        <v>0.7873182287860078</v>
      </c>
      <c r="BE21" s="135">
        <f t="shared" si="23"/>
        <v>-413.50934000000007</v>
      </c>
      <c r="BF21" s="135">
        <f t="shared" si="24"/>
        <v>-1.2524319314890668</v>
      </c>
      <c r="BG21" s="135"/>
      <c r="BH21" s="135"/>
      <c r="BI21" s="129">
        <f t="shared" si="25"/>
        <v>0.7906821640235828</v>
      </c>
      <c r="BJ21" s="125">
        <v>52436</v>
      </c>
      <c r="BK21" s="130">
        <v>10498.27546</v>
      </c>
      <c r="BL21" s="132">
        <f t="shared" si="26"/>
        <v>0.20021121862842323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0.20021121862842323</v>
      </c>
      <c r="BS21" s="126">
        <f t="shared" si="30"/>
        <v>5.794104849242753</v>
      </c>
      <c r="BT21" s="135">
        <f t="shared" si="31"/>
        <v>8522.76612</v>
      </c>
      <c r="BU21" s="140">
        <f t="shared" si="32"/>
        <v>5.314212009749344</v>
      </c>
      <c r="BV21" s="141">
        <f t="shared" si="33"/>
        <v>8936.27546</v>
      </c>
      <c r="BW21" s="142">
        <f t="shared" si="34"/>
        <v>6.721047029449425</v>
      </c>
      <c r="BX21" s="129" t="e">
        <f t="shared" si="35"/>
        <v>#DIV/0!</v>
      </c>
    </row>
    <row r="22" spans="1:76" ht="21.75" customHeight="1">
      <c r="A22" s="121" t="s">
        <v>80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1486.65234</v>
      </c>
      <c r="AE22" s="132">
        <f t="shared" si="9"/>
        <v>1.2488678931451613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3">
        <f t="shared" si="12"/>
        <v>1.2488678931451613</v>
      </c>
      <c r="AL22" s="134">
        <f t="shared" si="13"/>
        <v>0.9425067368392906</v>
      </c>
      <c r="AM22" s="135">
        <f t="shared" si="14"/>
        <v>1069.14525</v>
      </c>
      <c r="AN22" s="135">
        <f t="shared" si="15"/>
        <v>-858.35534</v>
      </c>
      <c r="AO22" s="135"/>
      <c r="AP22" s="135"/>
      <c r="AQ22" s="129">
        <f t="shared" si="16"/>
        <v>3.560783458791083</v>
      </c>
      <c r="AR22" s="136"/>
      <c r="AS22" s="137"/>
      <c r="AT22" s="129">
        <f t="shared" si="17"/>
        <v>0</v>
      </c>
      <c r="AU22" s="138">
        <v>1600</v>
      </c>
      <c r="AV22" s="130">
        <v>915</v>
      </c>
      <c r="AW22" s="132">
        <f t="shared" si="18"/>
        <v>0.571875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3">
        <f t="shared" si="21"/>
        <v>0.571875</v>
      </c>
      <c r="BD22" s="126">
        <f t="shared" si="22"/>
        <v>0.4612011391416114</v>
      </c>
      <c r="BE22" s="135">
        <f t="shared" si="23"/>
        <v>-571.6523400000001</v>
      </c>
      <c r="BF22" s="135">
        <f t="shared" si="24"/>
        <v>-0.9425067368392906</v>
      </c>
      <c r="BG22" s="135"/>
      <c r="BH22" s="135"/>
      <c r="BI22" s="129">
        <f t="shared" si="25"/>
        <v>0.6154767832269379</v>
      </c>
      <c r="BJ22" s="125">
        <v>1363</v>
      </c>
      <c r="BK22" s="130">
        <v>1238.47972</v>
      </c>
      <c r="BL22" s="132">
        <f t="shared" si="26"/>
        <v>0.9086424944974322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0.9086424944974322</v>
      </c>
      <c r="BS22" s="126">
        <f t="shared" si="30"/>
        <v>0.6835295357491799</v>
      </c>
      <c r="BT22" s="135">
        <f t="shared" si="31"/>
        <v>-248.17262000000005</v>
      </c>
      <c r="BU22" s="140">
        <f t="shared" si="32"/>
        <v>0.8330661356911462</v>
      </c>
      <c r="BV22" s="141">
        <f t="shared" si="33"/>
        <v>323.47972000000004</v>
      </c>
      <c r="BW22" s="142">
        <f t="shared" si="34"/>
        <v>1.3535297486338798</v>
      </c>
      <c r="BX22" s="129" t="e">
        <f t="shared" si="35"/>
        <v>#DIV/0!</v>
      </c>
    </row>
    <row r="23" spans="1:76" ht="21.75" customHeight="1">
      <c r="A23" s="513" t="s">
        <v>62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14">
        <v>1131</v>
      </c>
      <c r="G23" s="515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16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17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17.18991</v>
      </c>
      <c r="AE23" s="132">
        <f t="shared" si="9"/>
        <v>1.7189910000000002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3">
        <f t="shared" si="12"/>
        <v>1.7189910000000002</v>
      </c>
      <c r="AL23" s="518">
        <f t="shared" si="13"/>
        <v>0.01089804626457662</v>
      </c>
      <c r="AM23" s="135">
        <f t="shared" si="14"/>
        <v>14.439910000000001</v>
      </c>
      <c r="AN23" s="135">
        <f t="shared" si="15"/>
        <v>-11.3936</v>
      </c>
      <c r="AO23" s="135"/>
      <c r="AP23" s="135"/>
      <c r="AQ23" s="129">
        <f t="shared" si="16"/>
        <v>6.2508763636363645</v>
      </c>
      <c r="AR23" s="136"/>
      <c r="AS23" s="137"/>
      <c r="AT23" s="129">
        <f t="shared" si="17"/>
        <v>0</v>
      </c>
      <c r="AU23" s="168">
        <v>5</v>
      </c>
      <c r="AV23" s="130">
        <v>-43</v>
      </c>
      <c r="AW23" s="132">
        <f t="shared" si="18"/>
        <v>-8.6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3">
        <f t="shared" si="21"/>
        <v>-8.6</v>
      </c>
      <c r="BD23" s="516">
        <f t="shared" si="22"/>
        <v>-0.021673933314851686</v>
      </c>
      <c r="BE23" s="135">
        <f t="shared" si="23"/>
        <v>-60.18991</v>
      </c>
      <c r="BF23" s="135">
        <f t="shared" si="24"/>
        <v>-0.01089804626457662</v>
      </c>
      <c r="BG23" s="135"/>
      <c r="BH23" s="135"/>
      <c r="BI23" s="129">
        <f t="shared" si="25"/>
        <v>-2.501467430603185</v>
      </c>
      <c r="BJ23" s="125">
        <v>0</v>
      </c>
      <c r="BK23" s="130">
        <v>0</v>
      </c>
      <c r="BL23" s="132"/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16">
        <f t="shared" si="30"/>
        <v>0</v>
      </c>
      <c r="BT23" s="135">
        <f t="shared" si="31"/>
        <v>-17.18991</v>
      </c>
      <c r="BU23" s="140">
        <f t="shared" si="32"/>
        <v>0</v>
      </c>
      <c r="BV23" s="141">
        <f t="shared" si="33"/>
        <v>43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13"/>
      <c r="B24" s="165"/>
      <c r="C24" s="166"/>
      <c r="D24" s="166" t="e">
        <f t="shared" si="37"/>
        <v>#DIV/0!</v>
      </c>
      <c r="E24" s="169">
        <f t="shared" si="0"/>
        <v>0</v>
      </c>
      <c r="F24" s="514"/>
      <c r="G24" s="515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16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17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76" t="e">
        <f t="shared" si="12"/>
        <v>#DIV/0!</v>
      </c>
      <c r="AL24" s="518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76" t="e">
        <f t="shared" si="21"/>
        <v>#DIV/0!</v>
      </c>
      <c r="BD24" s="516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aca="true" t="shared" si="43" ref="BL24:BL34">BK24/BJ24</f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16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63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51204.75119000001</v>
      </c>
      <c r="AE25" s="196">
        <f t="shared" si="9"/>
        <v>0.4577667362428404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197">
        <f t="shared" si="12"/>
        <v>0.4577667362428404</v>
      </c>
      <c r="AL25" s="198">
        <f t="shared" si="13"/>
        <v>32.46274980117725</v>
      </c>
      <c r="AM25" s="199">
        <f t="shared" si="14"/>
        <v>25436.35396000001</v>
      </c>
      <c r="AN25" s="199">
        <f t="shared" si="15"/>
        <v>-56910.91159</v>
      </c>
      <c r="AO25" s="199"/>
      <c r="AP25" s="199"/>
      <c r="AQ25" s="193">
        <f t="shared" si="16"/>
        <v>1.987114321972132</v>
      </c>
      <c r="AR25" s="200"/>
      <c r="AS25" s="201"/>
      <c r="AT25" s="193">
        <f t="shared" si="17"/>
        <v>0</v>
      </c>
      <c r="AU25" s="202">
        <f>AU12+AU17</f>
        <v>109463</v>
      </c>
      <c r="AV25" s="194">
        <f>AV12+AV17</f>
        <v>51458</v>
      </c>
      <c r="AW25" s="196">
        <f t="shared" si="18"/>
        <v>0.4700949179174698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197">
        <f t="shared" si="21"/>
        <v>0.4700949179174698</v>
      </c>
      <c r="BD25" s="190">
        <f t="shared" si="22"/>
        <v>25.93714559338693</v>
      </c>
      <c r="BE25" s="199">
        <f t="shared" si="23"/>
        <v>253.24880999999004</v>
      </c>
      <c r="BF25" s="199">
        <f t="shared" si="24"/>
        <v>-32.46274980117725</v>
      </c>
      <c r="BG25" s="199"/>
      <c r="BH25" s="199"/>
      <c r="BI25" s="193">
        <f t="shared" si="25"/>
        <v>1.0049458068658568</v>
      </c>
      <c r="BJ25" s="189">
        <f>BJ12+BJ17</f>
        <v>152800.8</v>
      </c>
      <c r="BK25" s="194">
        <f>BK12+BK17</f>
        <v>63682.157479999994</v>
      </c>
      <c r="BL25" s="196">
        <f t="shared" si="43"/>
        <v>0.4167658643148465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0.4167658643148465</v>
      </c>
      <c r="BS25" s="190">
        <f t="shared" si="30"/>
        <v>35.14682948365965</v>
      </c>
      <c r="BT25" s="199">
        <f t="shared" si="31"/>
        <v>12477.406289999984</v>
      </c>
      <c r="BU25" s="204">
        <f t="shared" si="32"/>
        <v>1.2436767292101742</v>
      </c>
      <c r="BV25" s="205">
        <f t="shared" si="33"/>
        <v>12224.157479999994</v>
      </c>
      <c r="BW25" s="206">
        <f t="shared" si="34"/>
        <v>1.2375560161685257</v>
      </c>
      <c r="BX25" s="193" t="e">
        <f t="shared" si="35"/>
        <v>#DIV/0!</v>
      </c>
    </row>
    <row r="26" spans="1:76" ht="20.25" customHeight="1">
      <c r="A26" s="207" t="s">
        <v>64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21163</v>
      </c>
      <c r="AE26" s="218">
        <f t="shared" si="9"/>
        <v>0.5620087104312725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19">
        <f t="shared" si="12"/>
        <v>0.5620087104312725</v>
      </c>
      <c r="AL26" s="220">
        <f t="shared" si="13"/>
        <v>13.416902886474391</v>
      </c>
      <c r="AM26" s="221">
        <f t="shared" si="14"/>
        <v>17137</v>
      </c>
      <c r="AN26" s="221">
        <f t="shared" si="15"/>
        <v>-10949</v>
      </c>
      <c r="AO26" s="221"/>
      <c r="AP26" s="221"/>
      <c r="AQ26" s="215">
        <f t="shared" si="16"/>
        <v>5.256582215598609</v>
      </c>
      <c r="AR26" s="222"/>
      <c r="AS26" s="223"/>
      <c r="AT26" s="215">
        <f t="shared" si="17"/>
        <v>0</v>
      </c>
      <c r="AU26" s="224">
        <v>33517</v>
      </c>
      <c r="AV26" s="216">
        <v>18546</v>
      </c>
      <c r="AW26" s="218">
        <f t="shared" si="18"/>
        <v>0.5533311453889072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19">
        <f t="shared" si="21"/>
        <v>0.5533311453889072</v>
      </c>
      <c r="BD26" s="212">
        <f t="shared" si="22"/>
        <v>9.348017843191613</v>
      </c>
      <c r="BE26" s="221">
        <f t="shared" si="23"/>
        <v>-2617</v>
      </c>
      <c r="BF26" s="221">
        <f t="shared" si="24"/>
        <v>-13.416902886474391</v>
      </c>
      <c r="BG26" s="221"/>
      <c r="BH26" s="221"/>
      <c r="BI26" s="215">
        <f t="shared" si="25"/>
        <v>0.8763407834428011</v>
      </c>
      <c r="BJ26" s="211">
        <v>36047</v>
      </c>
      <c r="BK26" s="216">
        <v>19959.2</v>
      </c>
      <c r="BL26" s="218">
        <f t="shared" si="43"/>
        <v>0.5536993369767248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0.5536993369767248</v>
      </c>
      <c r="BS26" s="212">
        <f t="shared" si="30"/>
        <v>11.015685190166076</v>
      </c>
      <c r="BT26" s="221">
        <f t="shared" si="31"/>
        <v>-1203.7999999999993</v>
      </c>
      <c r="BU26" s="226">
        <f t="shared" si="32"/>
        <v>0.943117705429287</v>
      </c>
      <c r="BV26" s="227">
        <f t="shared" si="33"/>
        <v>1413.2000000000007</v>
      </c>
      <c r="BW26" s="228">
        <f t="shared" si="34"/>
        <v>1.0761997196160897</v>
      </c>
      <c r="BX26" s="229" t="e">
        <f t="shared" si="35"/>
        <v>#DIV/0!</v>
      </c>
    </row>
    <row r="27" spans="1:76" ht="22.5" customHeight="1">
      <c r="A27" s="121" t="s">
        <v>65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7885.00619</v>
      </c>
      <c r="AE27" s="132">
        <f t="shared" si="9"/>
        <v>0.29924107399871114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3">
        <f t="shared" si="12"/>
        <v>0.29924107399871114</v>
      </c>
      <c r="AL27" s="134">
        <f t="shared" si="13"/>
        <v>4.998930317557976</v>
      </c>
      <c r="AM27" s="135">
        <f t="shared" si="14"/>
        <v>5652.78467</v>
      </c>
      <c r="AN27" s="135">
        <f t="shared" si="15"/>
        <v>-5917.714</v>
      </c>
      <c r="AO27" s="135"/>
      <c r="AP27" s="135"/>
      <c r="AQ27" s="129">
        <f t="shared" si="16"/>
        <v>3.5323582894228167</v>
      </c>
      <c r="AR27" s="136"/>
      <c r="AS27" s="137"/>
      <c r="AT27" s="129">
        <f t="shared" si="17"/>
        <v>0</v>
      </c>
      <c r="AU27" s="138">
        <v>93532.74</v>
      </c>
      <c r="AV27" s="130">
        <v>44509</v>
      </c>
      <c r="AW27" s="132">
        <f t="shared" si="18"/>
        <v>0.4758654563097371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3">
        <f t="shared" si="21"/>
        <v>0.4758654563097371</v>
      </c>
      <c r="BD27" s="126">
        <f t="shared" si="22"/>
        <v>22.434537160714736</v>
      </c>
      <c r="BE27" s="135">
        <f t="shared" si="23"/>
        <v>36623.99381</v>
      </c>
      <c r="BF27" s="135">
        <f t="shared" si="24"/>
        <v>-4.998930317557976</v>
      </c>
      <c r="BG27" s="135"/>
      <c r="BH27" s="135"/>
      <c r="BI27" s="129">
        <f t="shared" si="25"/>
        <v>5.644764116539013</v>
      </c>
      <c r="BJ27" s="125">
        <v>42869.6176</v>
      </c>
      <c r="BK27" s="130">
        <v>14747.19358</v>
      </c>
      <c r="BL27" s="132">
        <f t="shared" si="43"/>
        <v>0.3440010526242716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0.3440010526242716</v>
      </c>
      <c r="BS27" s="126">
        <f t="shared" si="30"/>
        <v>8.139125912647712</v>
      </c>
      <c r="BT27" s="135">
        <f t="shared" si="31"/>
        <v>6862.187389999999</v>
      </c>
      <c r="BU27" s="140">
        <f t="shared" si="32"/>
        <v>1.8702830694924286</v>
      </c>
      <c r="BV27" s="141">
        <f t="shared" si="33"/>
        <v>-29761.80642</v>
      </c>
      <c r="BW27" s="142">
        <f t="shared" si="34"/>
        <v>0.33133059785661323</v>
      </c>
      <c r="BX27" s="129" t="e">
        <f t="shared" si="35"/>
        <v>#DIV/0!</v>
      </c>
    </row>
    <row r="28" spans="1:76" ht="20.25" customHeight="1">
      <c r="A28" s="121" t="s">
        <v>66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76498.1002</v>
      </c>
      <c r="AE28" s="132">
        <f t="shared" si="9"/>
        <v>0.5539487038002548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3">
        <f t="shared" si="12"/>
        <v>0.5539487038002548</v>
      </c>
      <c r="AL28" s="134">
        <f t="shared" si="13"/>
        <v>48.49820825890409</v>
      </c>
      <c r="AM28" s="135">
        <f t="shared" si="14"/>
        <v>43684.44794</v>
      </c>
      <c r="AN28" s="135">
        <f t="shared" si="15"/>
        <v>-84283.81546</v>
      </c>
      <c r="AO28" s="135"/>
      <c r="AP28" s="135"/>
      <c r="AQ28" s="129">
        <f t="shared" si="16"/>
        <v>2.3312888060696477</v>
      </c>
      <c r="AR28" s="136"/>
      <c r="AS28" s="137"/>
      <c r="AT28" s="129">
        <f t="shared" si="17"/>
        <v>0</v>
      </c>
      <c r="AU28" s="138">
        <v>160468.5</v>
      </c>
      <c r="AV28" s="130">
        <v>83143</v>
      </c>
      <c r="AW28" s="132">
        <f t="shared" si="18"/>
        <v>0.5181266105185753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3">
        <f t="shared" si="21"/>
        <v>0.5181266105185753</v>
      </c>
      <c r="BD28" s="126">
        <f t="shared" si="22"/>
        <v>41.90781017666776</v>
      </c>
      <c r="BE28" s="135">
        <f t="shared" si="23"/>
        <v>6644.899799999999</v>
      </c>
      <c r="BF28" s="135">
        <f t="shared" si="24"/>
        <v>-48.49820825890409</v>
      </c>
      <c r="BG28" s="135"/>
      <c r="BH28" s="135"/>
      <c r="BI28" s="129">
        <f t="shared" si="25"/>
        <v>1.0868635924634373</v>
      </c>
      <c r="BJ28" s="125">
        <v>142197.2</v>
      </c>
      <c r="BK28" s="130">
        <v>80981.57642</v>
      </c>
      <c r="BL28" s="132">
        <f t="shared" si="43"/>
        <v>0.5695019059447021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0.5695019059447021</v>
      </c>
      <c r="BS28" s="126">
        <f t="shared" si="30"/>
        <v>44.69455449347149</v>
      </c>
      <c r="BT28" s="135">
        <f t="shared" si="31"/>
        <v>4483.476219999997</v>
      </c>
      <c r="BU28" s="140">
        <f t="shared" si="32"/>
        <v>1.058608987782418</v>
      </c>
      <c r="BV28" s="141">
        <f t="shared" si="33"/>
        <v>-2161.4235800000024</v>
      </c>
      <c r="BW28" s="142">
        <f t="shared" si="34"/>
        <v>0.9740035411279362</v>
      </c>
      <c r="BX28" s="129" t="e">
        <f t="shared" si="35"/>
        <v>#DIV/0!</v>
      </c>
    </row>
    <row r="29" spans="1:76" ht="20.25" customHeight="1">
      <c r="A29" s="121" t="s">
        <v>67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483.022</v>
      </c>
      <c r="AE29" s="132">
        <f t="shared" si="9"/>
        <v>0.40906334688346885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3">
        <f t="shared" si="12"/>
        <v>0.40906334688346885</v>
      </c>
      <c r="AL29" s="134">
        <f t="shared" si="13"/>
        <v>0.30622592572086343</v>
      </c>
      <c r="AM29" s="135">
        <f t="shared" si="14"/>
        <v>332.822</v>
      </c>
      <c r="AN29" s="135">
        <f t="shared" si="15"/>
        <v>-421.54599</v>
      </c>
      <c r="AO29" s="135"/>
      <c r="AP29" s="135"/>
      <c r="AQ29" s="129">
        <f t="shared" si="16"/>
        <v>3.2158588548601865</v>
      </c>
      <c r="AR29" s="136"/>
      <c r="AS29" s="137"/>
      <c r="AT29" s="129">
        <f t="shared" si="17"/>
        <v>0</v>
      </c>
      <c r="AU29" s="138">
        <v>1623.72</v>
      </c>
      <c r="AV29" s="130">
        <v>327</v>
      </c>
      <c r="AW29" s="132">
        <f t="shared" si="18"/>
        <v>0.2013894021136649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3">
        <f t="shared" si="21"/>
        <v>0.2013894021136649</v>
      </c>
      <c r="BD29" s="126">
        <f t="shared" si="22"/>
        <v>0.1648227021850349</v>
      </c>
      <c r="BE29" s="135">
        <f t="shared" si="23"/>
        <v>-156.022</v>
      </c>
      <c r="BF29" s="135">
        <f t="shared" si="24"/>
        <v>-0.30622592572086343</v>
      </c>
      <c r="BG29" s="135"/>
      <c r="BH29" s="135"/>
      <c r="BI29" s="129">
        <f t="shared" si="25"/>
        <v>0.6769877976572496</v>
      </c>
      <c r="BJ29" s="125">
        <v>494</v>
      </c>
      <c r="BK29" s="130">
        <v>1304.832</v>
      </c>
      <c r="BL29" s="132">
        <f t="shared" si="43"/>
        <v>2.64136032388664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2.64136032388664</v>
      </c>
      <c r="BS29" s="126">
        <f t="shared" si="30"/>
        <v>0.7201500329699979</v>
      </c>
      <c r="BT29" s="135">
        <f t="shared" si="31"/>
        <v>821.8100000000002</v>
      </c>
      <c r="BU29" s="140">
        <f t="shared" si="32"/>
        <v>2.7013924831581173</v>
      </c>
      <c r="BV29" s="141">
        <f t="shared" si="33"/>
        <v>977.8320000000001</v>
      </c>
      <c r="BW29" s="142">
        <f t="shared" si="34"/>
        <v>3.990311926605505</v>
      </c>
      <c r="BX29" s="129" t="e">
        <f t="shared" si="35"/>
        <v>#DIV/0!</v>
      </c>
    </row>
    <row r="30" spans="1:76" ht="30.75" customHeight="1" hidden="1">
      <c r="A30" s="121" t="s">
        <v>68</v>
      </c>
      <c r="B30" s="122">
        <v>0</v>
      </c>
      <c r="C30" s="123">
        <v>0</v>
      </c>
      <c r="D30" s="123" t="s">
        <v>69</v>
      </c>
      <c r="E30" s="124">
        <f t="shared" si="0"/>
        <v>0</v>
      </c>
      <c r="F30" s="122">
        <v>0</v>
      </c>
      <c r="G30" s="123">
        <v>0</v>
      </c>
      <c r="H30" s="123" t="s">
        <v>69</v>
      </c>
      <c r="I30" s="124" t="s">
        <v>69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69</v>
      </c>
      <c r="Q30" s="129" t="s">
        <v>69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3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3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43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70</v>
      </c>
      <c r="B31" s="122">
        <v>0</v>
      </c>
      <c r="C31" s="123">
        <v>0</v>
      </c>
      <c r="D31" s="123" t="s">
        <v>69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69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3">
        <f t="shared" si="12"/>
        <v>1</v>
      </c>
      <c r="AL31" s="134">
        <f t="shared" si="13"/>
        <v>0.3169896254423851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500</v>
      </c>
      <c r="AV31" s="130">
        <v>500</v>
      </c>
      <c r="AW31" s="132">
        <f t="shared" si="18"/>
        <v>1</v>
      </c>
      <c r="AX31" s="125"/>
      <c r="AY31" s="132">
        <f t="shared" si="19"/>
        <v>0</v>
      </c>
      <c r="AZ31" s="125"/>
      <c r="BA31" s="132">
        <f t="shared" si="20"/>
        <v>0</v>
      </c>
      <c r="BB31" s="123"/>
      <c r="BC31" s="133">
        <f t="shared" si="21"/>
        <v>1</v>
      </c>
      <c r="BD31" s="126">
        <f t="shared" si="22"/>
        <v>0.25202248040525216</v>
      </c>
      <c r="BE31" s="135">
        <f t="shared" si="23"/>
        <v>0</v>
      </c>
      <c r="BF31" s="135">
        <f t="shared" si="24"/>
        <v>-0.3169896254423851</v>
      </c>
      <c r="BG31" s="135"/>
      <c r="BH31" s="135"/>
      <c r="BI31" s="129">
        <f t="shared" si="25"/>
        <v>1</v>
      </c>
      <c r="BJ31" s="125">
        <v>675</v>
      </c>
      <c r="BK31" s="130">
        <v>516.1</v>
      </c>
      <c r="BL31" s="132">
        <f t="shared" si="43"/>
        <v>0.7645925925925926</v>
      </c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0.7645925925925926</v>
      </c>
      <c r="BS31" s="126">
        <f t="shared" si="30"/>
        <v>0.2848408316287583</v>
      </c>
      <c r="BT31" s="135">
        <f t="shared" si="31"/>
        <v>16.100000000000023</v>
      </c>
      <c r="BU31" s="140">
        <f t="shared" si="32"/>
        <v>1.0322</v>
      </c>
      <c r="BV31" s="141">
        <f t="shared" si="33"/>
        <v>16.100000000000023</v>
      </c>
      <c r="BW31" s="142">
        <f t="shared" si="34"/>
        <v>1.0322</v>
      </c>
      <c r="BX31" s="129" t="e">
        <f t="shared" si="35"/>
        <v>#DIV/0!</v>
      </c>
    </row>
    <row r="32" spans="1:76" ht="27.75" customHeight="1">
      <c r="A32" s="230" t="s">
        <v>71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-0.01075</v>
      </c>
      <c r="AE32" s="241">
        <f t="shared" si="9"/>
        <v>0.9999999999999999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2">
        <f t="shared" si="12"/>
        <v>0.9999999999999999</v>
      </c>
      <c r="AL32" s="167">
        <f t="shared" si="13"/>
        <v>-6.815276947011278E-06</v>
      </c>
      <c r="AM32" s="243">
        <f t="shared" si="14"/>
        <v>582.8752099999999</v>
      </c>
      <c r="AN32" s="243">
        <f t="shared" si="15"/>
        <v>582.88596</v>
      </c>
      <c r="AO32" s="243"/>
      <c r="AP32" s="243"/>
      <c r="AQ32" s="238">
        <f t="shared" si="16"/>
        <v>1.8442715621422757E-05</v>
      </c>
      <c r="AR32" s="244"/>
      <c r="AS32" s="245"/>
      <c r="AT32" s="238">
        <f t="shared" si="17"/>
        <v>0</v>
      </c>
      <c r="AU32" s="168">
        <v>-88</v>
      </c>
      <c r="AV32" s="239">
        <v>-88</v>
      </c>
      <c r="AW32" s="241">
        <f t="shared" si="18"/>
        <v>1</v>
      </c>
      <c r="AX32" s="234"/>
      <c r="AY32" s="241">
        <f t="shared" si="19"/>
        <v>0</v>
      </c>
      <c r="AZ32" s="234"/>
      <c r="BA32" s="241">
        <f t="shared" si="20"/>
        <v>0</v>
      </c>
      <c r="BB32" s="232"/>
      <c r="BC32" s="133">
        <f t="shared" si="21"/>
        <v>1</v>
      </c>
      <c r="BD32" s="235">
        <f t="shared" si="22"/>
        <v>-0.04435595655132438</v>
      </c>
      <c r="BE32" s="243">
        <f t="shared" si="23"/>
        <v>-87.98925</v>
      </c>
      <c r="BF32" s="243">
        <f t="shared" si="24"/>
        <v>6.815276947011278E-06</v>
      </c>
      <c r="BG32" s="243"/>
      <c r="BH32" s="243"/>
      <c r="BI32" s="238">
        <f t="shared" si="25"/>
        <v>8186.046511627907</v>
      </c>
      <c r="BJ32" s="234">
        <v>-2.1488</v>
      </c>
      <c r="BK32" s="239">
        <v>-2.1488</v>
      </c>
      <c r="BL32" s="132">
        <f t="shared" si="43"/>
        <v>1</v>
      </c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-0.0011859445437005923</v>
      </c>
      <c r="BT32" s="243">
        <f t="shared" si="31"/>
        <v>-2.1380500000000002</v>
      </c>
      <c r="BU32" s="247">
        <f t="shared" si="32"/>
        <v>199.88837209302326</v>
      </c>
      <c r="BV32" s="248">
        <f t="shared" si="33"/>
        <v>85.8512</v>
      </c>
      <c r="BW32" s="249">
        <f t="shared" si="34"/>
        <v>0.024418181818181818</v>
      </c>
      <c r="BX32" s="250" t="e">
        <f t="shared" si="35"/>
        <v>#DIV/0!</v>
      </c>
    </row>
    <row r="33" spans="1:76" ht="23.25" customHeight="1">
      <c r="A33" s="185" t="s">
        <v>72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106529.11764</v>
      </c>
      <c r="AE33" s="196">
        <f t="shared" si="9"/>
        <v>0.5227581349544426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197">
        <f t="shared" si="12"/>
        <v>0.5227581349544426</v>
      </c>
      <c r="AL33" s="198">
        <f t="shared" si="13"/>
        <v>67.53725019882276</v>
      </c>
      <c r="AM33" s="199">
        <f t="shared" si="14"/>
        <v>67889.92981999999</v>
      </c>
      <c r="AN33" s="199">
        <f t="shared" si="15"/>
        <v>-101004.18948999999</v>
      </c>
      <c r="AO33" s="199"/>
      <c r="AP33" s="199"/>
      <c r="AQ33" s="193">
        <f t="shared" si="16"/>
        <v>2.7570226925126917</v>
      </c>
      <c r="AR33" s="200"/>
      <c r="AS33" s="201"/>
      <c r="AT33" s="193">
        <f t="shared" si="17"/>
        <v>0</v>
      </c>
      <c r="AU33" s="202">
        <f>AU26+AU27+AU28+AU29+AU30+AU31+AU32</f>
        <v>289553.95999999996</v>
      </c>
      <c r="AV33" s="194">
        <f>AV26+AV27+AV28+AV29+AV30+AV31+AV32</f>
        <v>146937</v>
      </c>
      <c r="AW33" s="196">
        <f t="shared" si="18"/>
        <v>0.5074598185429756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197">
        <f t="shared" si="21"/>
        <v>0.5074598185429756</v>
      </c>
      <c r="BD33" s="190">
        <f t="shared" si="22"/>
        <v>74.06285440661307</v>
      </c>
      <c r="BE33" s="199">
        <f t="shared" si="23"/>
        <v>40407.88236</v>
      </c>
      <c r="BF33" s="199">
        <f t="shared" si="24"/>
        <v>-67.53725019882276</v>
      </c>
      <c r="BG33" s="199"/>
      <c r="BH33" s="199"/>
      <c r="BI33" s="193">
        <f t="shared" si="25"/>
        <v>1.379313029669059</v>
      </c>
      <c r="BJ33" s="189">
        <f>BJ26+BJ27+BJ28+BJ29+BJ30+BJ31+BJ32</f>
        <v>222280.6688</v>
      </c>
      <c r="BK33" s="194">
        <f>BK26+BK27+BK28+BK29+BK30+BK31+BK32</f>
        <v>117506.7532</v>
      </c>
      <c r="BL33" s="196">
        <f t="shared" si="43"/>
        <v>0.5286413516495592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0.5286413516495592</v>
      </c>
      <c r="BS33" s="190">
        <f t="shared" si="30"/>
        <v>64.85317051634034</v>
      </c>
      <c r="BT33" s="199">
        <f t="shared" si="31"/>
        <v>10977.63556000001</v>
      </c>
      <c r="BU33" s="204">
        <f t="shared" si="32"/>
        <v>1.1030482163298994</v>
      </c>
      <c r="BV33" s="205">
        <f t="shared" si="33"/>
        <v>-29430.246799999994</v>
      </c>
      <c r="BW33" s="206">
        <f t="shared" si="34"/>
        <v>0.7997084001987247</v>
      </c>
      <c r="BX33" s="193" t="e">
        <f t="shared" si="35"/>
        <v>#DIV/0!</v>
      </c>
    </row>
    <row r="34" spans="1:76" ht="15" customHeight="1">
      <c r="A34" s="519" t="s">
        <v>73</v>
      </c>
      <c r="B34" s="520">
        <f>B25+B33</f>
        <v>338876</v>
      </c>
      <c r="C34" s="521">
        <f>C25+C33</f>
        <v>334736</v>
      </c>
      <c r="D34" s="521">
        <f>C34/B34*100</f>
        <v>98.77831419162172</v>
      </c>
      <c r="E34" s="522">
        <f t="shared" si="0"/>
        <v>100</v>
      </c>
      <c r="F34" s="520">
        <f>F25+F33</f>
        <v>346728.06064</v>
      </c>
      <c r="G34" s="521">
        <v>337946</v>
      </c>
      <c r="H34" s="521">
        <f>G34/F34*100</f>
        <v>97.46716183749598</v>
      </c>
      <c r="I34" s="522">
        <f>G34/G$34*100</f>
        <v>100</v>
      </c>
      <c r="J34" s="523">
        <f>J25+J33</f>
        <v>374557.08574</v>
      </c>
      <c r="K34" s="521">
        <f>K25+K33</f>
        <v>363929.92149</v>
      </c>
      <c r="L34" s="521">
        <f t="shared" si="39"/>
        <v>97.16273843037723</v>
      </c>
      <c r="M34" s="524">
        <f t="shared" si="2"/>
        <v>100</v>
      </c>
      <c r="N34" s="525">
        <f t="shared" si="3"/>
        <v>29193.92148999998</v>
      </c>
      <c r="O34" s="525">
        <f t="shared" si="4"/>
        <v>25983.92148999998</v>
      </c>
      <c r="P34" s="526">
        <f>K34/C34</f>
        <v>1.0872147647399741</v>
      </c>
      <c r="Q34" s="527">
        <f>K34/G34</f>
        <v>1.0768877912151644</v>
      </c>
      <c r="R34" s="520">
        <f>R25+R33</f>
        <v>321833.36404</v>
      </c>
      <c r="S34" s="528">
        <f>S25+S33</f>
        <v>64407.585049999994</v>
      </c>
      <c r="T34" s="521">
        <f>T25+T33</f>
        <v>157915.10108</v>
      </c>
      <c r="U34" s="521">
        <f>U25+U33</f>
        <v>220415.06418</v>
      </c>
      <c r="V34" s="521">
        <f>V25+V33</f>
        <v>307431.85403999995</v>
      </c>
      <c r="W34" s="521">
        <f>V34/R34*100</f>
        <v>95.52516562633011</v>
      </c>
      <c r="X34" s="529">
        <f t="shared" si="5"/>
        <v>100</v>
      </c>
      <c r="Y34" s="523">
        <f t="shared" si="6"/>
        <v>-30514.145960000053</v>
      </c>
      <c r="Z34" s="521">
        <f t="shared" si="7"/>
        <v>-56498.06745000003</v>
      </c>
      <c r="AA34" s="526">
        <f>V34/G34</f>
        <v>0.9097070361537049</v>
      </c>
      <c r="AB34" s="527">
        <f t="shared" si="8"/>
        <v>0.8447556408148966</v>
      </c>
      <c r="AC34" s="520">
        <f>AC25+AC33</f>
        <v>315640.53925000003</v>
      </c>
      <c r="AD34" s="528">
        <f>AD25+AD33</f>
        <v>157733.86883</v>
      </c>
      <c r="AE34" s="530">
        <f t="shared" si="9"/>
        <v>0.4997262683836325</v>
      </c>
      <c r="AF34" s="521">
        <f>AF25+AF33</f>
        <v>0</v>
      </c>
      <c r="AG34" s="530">
        <f t="shared" si="10"/>
        <v>0</v>
      </c>
      <c r="AH34" s="521">
        <f>AH25+AH33</f>
        <v>0</v>
      </c>
      <c r="AI34" s="530">
        <f t="shared" si="11"/>
        <v>0</v>
      </c>
      <c r="AJ34" s="521">
        <f>AJ25+AJ33</f>
        <v>0</v>
      </c>
      <c r="AK34" s="530">
        <f t="shared" si="12"/>
        <v>0.4997262683836325</v>
      </c>
      <c r="AL34" s="531">
        <f t="shared" si="13"/>
        <v>100</v>
      </c>
      <c r="AM34" s="532">
        <f t="shared" si="14"/>
        <v>93326.28378</v>
      </c>
      <c r="AN34" s="532">
        <f t="shared" si="15"/>
        <v>-157915.10108</v>
      </c>
      <c r="AO34" s="532"/>
      <c r="AP34" s="532"/>
      <c r="AQ34" s="527">
        <f t="shared" si="16"/>
        <v>2.448995234141293</v>
      </c>
      <c r="AR34" s="533"/>
      <c r="AS34" s="526"/>
      <c r="AT34" s="527">
        <f t="shared" si="17"/>
        <v>0</v>
      </c>
      <c r="AU34" s="534">
        <f>AU25+AU33</f>
        <v>399016.95999999996</v>
      </c>
      <c r="AV34" s="528">
        <f>AV25+AV33</f>
        <v>198395</v>
      </c>
      <c r="AW34" s="530">
        <f t="shared" si="18"/>
        <v>0.49720944192447364</v>
      </c>
      <c r="AX34" s="521">
        <f>AX25+AX33</f>
        <v>0</v>
      </c>
      <c r="AY34" s="530">
        <f t="shared" si="19"/>
        <v>0</v>
      </c>
      <c r="AZ34" s="521">
        <f>AZ25+AZ33</f>
        <v>0</v>
      </c>
      <c r="BA34" s="530">
        <f t="shared" si="20"/>
        <v>0</v>
      </c>
      <c r="BB34" s="521">
        <f>BB25+BB33</f>
        <v>0</v>
      </c>
      <c r="BC34" s="530">
        <f t="shared" si="21"/>
        <v>0.49720944192447364</v>
      </c>
      <c r="BD34" s="524">
        <f t="shared" si="22"/>
        <v>100</v>
      </c>
      <c r="BE34" s="532">
        <f t="shared" si="23"/>
        <v>40661.13117000001</v>
      </c>
      <c r="BF34" s="532">
        <f t="shared" si="24"/>
        <v>-100</v>
      </c>
      <c r="BG34" s="532"/>
      <c r="BH34" s="532"/>
      <c r="BI34" s="527">
        <f t="shared" si="25"/>
        <v>1.2577831347928399</v>
      </c>
      <c r="BJ34" s="523">
        <f>BJ25+BJ33</f>
        <v>375081.46880000003</v>
      </c>
      <c r="BK34" s="528">
        <f>BK25+BK33</f>
        <v>181188.91068</v>
      </c>
      <c r="BL34" s="530">
        <f t="shared" si="43"/>
        <v>0.48306548243953124</v>
      </c>
      <c r="BM34" s="521">
        <f>BM25+BM33</f>
        <v>0</v>
      </c>
      <c r="BN34" s="530">
        <f t="shared" si="27"/>
        <v>0</v>
      </c>
      <c r="BO34" s="521">
        <f>BO25+BO33</f>
        <v>0</v>
      </c>
      <c r="BP34" s="530">
        <f t="shared" si="28"/>
        <v>0</v>
      </c>
      <c r="BQ34" s="521">
        <f>BQ25+BQ33</f>
        <v>0</v>
      </c>
      <c r="BR34" s="536">
        <f t="shared" si="29"/>
        <v>0.48306548243953124</v>
      </c>
      <c r="BS34" s="524">
        <f t="shared" si="30"/>
        <v>100</v>
      </c>
      <c r="BT34" s="532">
        <f t="shared" si="31"/>
        <v>23455.04185000001</v>
      </c>
      <c r="BU34" s="537">
        <f t="shared" si="32"/>
        <v>1.1487000986153395</v>
      </c>
      <c r="BV34" s="538">
        <f t="shared" si="33"/>
        <v>-17206.08932</v>
      </c>
      <c r="BW34" s="535">
        <f t="shared" si="34"/>
        <v>0.9132735738299856</v>
      </c>
      <c r="BX34" s="527" t="e">
        <f t="shared" si="35"/>
        <v>#DIV/0!</v>
      </c>
    </row>
    <row r="35" spans="1:76" ht="13.5" customHeight="1">
      <c r="A35" s="519"/>
      <c r="B35" s="520"/>
      <c r="C35" s="521"/>
      <c r="D35" s="521"/>
      <c r="E35" s="522">
        <f t="shared" si="0"/>
        <v>0</v>
      </c>
      <c r="F35" s="520"/>
      <c r="G35" s="521"/>
      <c r="H35" s="521"/>
      <c r="I35" s="522"/>
      <c r="J35" s="523"/>
      <c r="K35" s="521"/>
      <c r="L35" s="521" t="e">
        <f t="shared" si="39"/>
        <v>#DIV/0!</v>
      </c>
      <c r="M35" s="524">
        <f t="shared" si="2"/>
        <v>0</v>
      </c>
      <c r="N35" s="525">
        <f t="shared" si="3"/>
        <v>0</v>
      </c>
      <c r="O35" s="525">
        <f t="shared" si="4"/>
        <v>0</v>
      </c>
      <c r="P35" s="526"/>
      <c r="Q35" s="527" t="e">
        <f>K35/G35</f>
        <v>#DIV/0!</v>
      </c>
      <c r="R35" s="520"/>
      <c r="S35" s="528"/>
      <c r="T35" s="521"/>
      <c r="U35" s="521"/>
      <c r="V35" s="521"/>
      <c r="W35" s="521" t="e">
        <f>V35/R35*100</f>
        <v>#DIV/0!</v>
      </c>
      <c r="X35" s="529">
        <f t="shared" si="5"/>
        <v>0</v>
      </c>
      <c r="Y35" s="523">
        <f t="shared" si="6"/>
        <v>0</v>
      </c>
      <c r="Z35" s="521">
        <f t="shared" si="7"/>
        <v>0</v>
      </c>
      <c r="AA35" s="526" t="e">
        <f>V35/G35</f>
        <v>#DIV/0!</v>
      </c>
      <c r="AB35" s="527" t="e">
        <f t="shared" si="8"/>
        <v>#DIV/0!</v>
      </c>
      <c r="AC35" s="520"/>
      <c r="AD35" s="528"/>
      <c r="AE35" s="530"/>
      <c r="AF35" s="521"/>
      <c r="AG35" s="530" t="e">
        <f t="shared" si="10"/>
        <v>#DIV/0!</v>
      </c>
      <c r="AH35" s="521"/>
      <c r="AI35" s="530" t="e">
        <f t="shared" si="11"/>
        <v>#DIV/0!</v>
      </c>
      <c r="AJ35" s="521"/>
      <c r="AK35" s="530" t="e">
        <f t="shared" si="12"/>
        <v>#DIV/0!</v>
      </c>
      <c r="AL35" s="531">
        <f t="shared" si="13"/>
        <v>0</v>
      </c>
      <c r="AM35" s="532">
        <f t="shared" si="14"/>
        <v>0</v>
      </c>
      <c r="AN35" s="532"/>
      <c r="AO35" s="532"/>
      <c r="AP35" s="532"/>
      <c r="AQ35" s="527" t="e">
        <f t="shared" si="16"/>
        <v>#DIV/0!</v>
      </c>
      <c r="AR35" s="533"/>
      <c r="AS35" s="526"/>
      <c r="AT35" s="527" t="e">
        <f t="shared" si="17"/>
        <v>#DIV/0!</v>
      </c>
      <c r="AU35" s="534"/>
      <c r="AV35" s="528"/>
      <c r="AW35" s="530"/>
      <c r="AX35" s="521"/>
      <c r="AY35" s="530" t="e">
        <f t="shared" si="19"/>
        <v>#DIV/0!</v>
      </c>
      <c r="AZ35" s="521"/>
      <c r="BA35" s="530" t="e">
        <f t="shared" si="20"/>
        <v>#DIV/0!</v>
      </c>
      <c r="BB35" s="521"/>
      <c r="BC35" s="530" t="e">
        <f t="shared" si="21"/>
        <v>#DIV/0!</v>
      </c>
      <c r="BD35" s="524">
        <f t="shared" si="22"/>
        <v>0</v>
      </c>
      <c r="BE35" s="532">
        <f t="shared" si="23"/>
        <v>0</v>
      </c>
      <c r="BF35" s="532"/>
      <c r="BG35" s="532"/>
      <c r="BH35" s="532"/>
      <c r="BI35" s="527" t="e">
        <f t="shared" si="25"/>
        <v>#DIV/0!</v>
      </c>
      <c r="BJ35" s="523"/>
      <c r="BK35" s="528"/>
      <c r="BL35" s="530"/>
      <c r="BM35" s="521"/>
      <c r="BN35" s="530" t="e">
        <f t="shared" si="27"/>
        <v>#DIV/0!</v>
      </c>
      <c r="BO35" s="521"/>
      <c r="BP35" s="530" t="e">
        <f t="shared" si="28"/>
        <v>#DIV/0!</v>
      </c>
      <c r="BQ35" s="521"/>
      <c r="BR35" s="536" t="e">
        <f t="shared" si="29"/>
        <v>#DIV/0!</v>
      </c>
      <c r="BS35" s="524">
        <f t="shared" si="30"/>
        <v>0</v>
      </c>
      <c r="BT35" s="532">
        <f t="shared" si="31"/>
        <v>0</v>
      </c>
      <c r="BU35" s="537" t="e">
        <f t="shared" si="32"/>
        <v>#DIV/0!</v>
      </c>
      <c r="BV35" s="538">
        <f t="shared" si="33"/>
        <v>0</v>
      </c>
      <c r="BW35" s="535" t="e">
        <f t="shared" si="34"/>
        <v>#DIV/0!</v>
      </c>
      <c r="BX35" s="527" t="e">
        <f t="shared" si="35"/>
        <v>#DIV/0!</v>
      </c>
    </row>
  </sheetData>
  <sheetProtection selectLockedCells="1" selectUnlockedCells="1"/>
  <mergeCells count="132">
    <mergeCell ref="BW34:BW35"/>
    <mergeCell ref="BX34:BX35"/>
    <mergeCell ref="BQ34:BQ35"/>
    <mergeCell ref="BR34:BR35"/>
    <mergeCell ref="BS34:BS35"/>
    <mergeCell ref="BT34:BT35"/>
    <mergeCell ref="BU34:BU35"/>
    <mergeCell ref="BV34:BV35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AA6:AB6"/>
    <mergeCell ref="AC6:AC7"/>
    <mergeCell ref="AD6:AL6"/>
    <mergeCell ref="AM6:AP6"/>
    <mergeCell ref="AQ6:AT6"/>
    <mergeCell ref="AU6:AU7"/>
    <mergeCell ref="P6:Q6"/>
    <mergeCell ref="R6:R7"/>
    <mergeCell ref="S6:V6"/>
    <mergeCell ref="W6:W7"/>
    <mergeCell ref="X6:X7"/>
    <mergeCell ref="Y6:Z6"/>
    <mergeCell ref="I6:I7"/>
    <mergeCell ref="J6:J7"/>
    <mergeCell ref="K6:K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T1:BW1"/>
    <mergeCell ref="A5:A7"/>
    <mergeCell ref="B5:E5"/>
    <mergeCell ref="F5:I5"/>
    <mergeCell ref="J5:Q5"/>
    <mergeCell ref="R5:AB5"/>
    <mergeCell ref="AC5:AT5"/>
    <mergeCell ref="AU5:BI5"/>
    <mergeCell ref="BJ5:BX5"/>
    <mergeCell ref="B6:B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AD17" sqref="AD17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2" t="s">
        <v>2</v>
      </c>
      <c r="B5" s="503" t="s">
        <v>3</v>
      </c>
      <c r="C5" s="503"/>
      <c r="D5" s="503"/>
      <c r="E5" s="503"/>
      <c r="F5" s="503" t="s">
        <v>4</v>
      </c>
      <c r="G5" s="503"/>
      <c r="H5" s="503"/>
      <c r="I5" s="503"/>
      <c r="J5" s="503" t="s">
        <v>5</v>
      </c>
      <c r="K5" s="503"/>
      <c r="L5" s="503"/>
      <c r="M5" s="503"/>
      <c r="N5" s="503"/>
      <c r="O5" s="503"/>
      <c r="P5" s="503"/>
      <c r="Q5" s="503"/>
      <c r="R5" s="503" t="s">
        <v>6</v>
      </c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 t="s">
        <v>7</v>
      </c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 t="s">
        <v>8</v>
      </c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 t="s">
        <v>9</v>
      </c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</row>
    <row r="6" spans="1:76" ht="50.25" customHeight="1">
      <c r="A6" s="502"/>
      <c r="B6" s="504" t="s">
        <v>10</v>
      </c>
      <c r="C6" s="505" t="s">
        <v>11</v>
      </c>
      <c r="D6" s="505" t="s">
        <v>12</v>
      </c>
      <c r="E6" s="506" t="s">
        <v>13</v>
      </c>
      <c r="F6" s="504" t="s">
        <v>10</v>
      </c>
      <c r="G6" s="505" t="s">
        <v>11</v>
      </c>
      <c r="H6" s="505" t="s">
        <v>12</v>
      </c>
      <c r="I6" s="506" t="s">
        <v>13</v>
      </c>
      <c r="J6" s="504" t="s">
        <v>10</v>
      </c>
      <c r="K6" s="505" t="s">
        <v>11</v>
      </c>
      <c r="L6" s="505" t="s">
        <v>12</v>
      </c>
      <c r="M6" s="505" t="s">
        <v>13</v>
      </c>
      <c r="N6" s="507" t="s">
        <v>14</v>
      </c>
      <c r="O6" s="507"/>
      <c r="P6" s="508" t="s">
        <v>15</v>
      </c>
      <c r="Q6" s="508"/>
      <c r="R6" s="504" t="s">
        <v>16</v>
      </c>
      <c r="S6" s="509" t="s">
        <v>11</v>
      </c>
      <c r="T6" s="509"/>
      <c r="U6" s="509"/>
      <c r="V6" s="509"/>
      <c r="W6" s="505" t="s">
        <v>12</v>
      </c>
      <c r="X6" s="505" t="s">
        <v>13</v>
      </c>
      <c r="Y6" s="507" t="s">
        <v>14</v>
      </c>
      <c r="Z6" s="507"/>
      <c r="AA6" s="508" t="s">
        <v>15</v>
      </c>
      <c r="AB6" s="508"/>
      <c r="AC6" s="504" t="s">
        <v>16</v>
      </c>
      <c r="AD6" s="509" t="s">
        <v>11</v>
      </c>
      <c r="AE6" s="509"/>
      <c r="AF6" s="509"/>
      <c r="AG6" s="509"/>
      <c r="AH6" s="509"/>
      <c r="AI6" s="509"/>
      <c r="AJ6" s="509"/>
      <c r="AK6" s="509"/>
      <c r="AL6" s="509"/>
      <c r="AM6" s="510" t="s">
        <v>14</v>
      </c>
      <c r="AN6" s="510"/>
      <c r="AO6" s="510"/>
      <c r="AP6" s="510"/>
      <c r="AQ6" s="511" t="s">
        <v>18</v>
      </c>
      <c r="AR6" s="511"/>
      <c r="AS6" s="511"/>
      <c r="AT6" s="511"/>
      <c r="AU6" s="504" t="s">
        <v>82</v>
      </c>
      <c r="AV6" s="509" t="s">
        <v>11</v>
      </c>
      <c r="AW6" s="509"/>
      <c r="AX6" s="509"/>
      <c r="AY6" s="509"/>
      <c r="AZ6" s="509"/>
      <c r="BA6" s="509"/>
      <c r="BB6" s="509"/>
      <c r="BC6" s="509"/>
      <c r="BD6" s="509"/>
      <c r="BE6" s="510" t="s">
        <v>14</v>
      </c>
      <c r="BF6" s="510"/>
      <c r="BG6" s="510"/>
      <c r="BH6" s="510"/>
      <c r="BI6" s="55" t="s">
        <v>18</v>
      </c>
      <c r="BJ6" s="504" t="s">
        <v>82</v>
      </c>
      <c r="BK6" s="509" t="s">
        <v>11</v>
      </c>
      <c r="BL6" s="509"/>
      <c r="BM6" s="509"/>
      <c r="BN6" s="509"/>
      <c r="BO6" s="509"/>
      <c r="BP6" s="509"/>
      <c r="BQ6" s="509"/>
      <c r="BR6" s="509"/>
      <c r="BS6" s="509"/>
      <c r="BT6" s="512" t="s">
        <v>19</v>
      </c>
      <c r="BU6" s="512"/>
      <c r="BV6" s="512"/>
      <c r="BW6" s="512"/>
      <c r="BX6" s="55" t="s">
        <v>18</v>
      </c>
    </row>
    <row r="7" spans="1:76" ht="56.25" customHeight="1">
      <c r="A7" s="502"/>
      <c r="B7" s="504"/>
      <c r="C7" s="505"/>
      <c r="D7" s="505"/>
      <c r="E7" s="506"/>
      <c r="F7" s="504"/>
      <c r="G7" s="505"/>
      <c r="H7" s="505"/>
      <c r="I7" s="506"/>
      <c r="J7" s="504"/>
      <c r="K7" s="505"/>
      <c r="L7" s="505"/>
      <c r="M7" s="505"/>
      <c r="N7" s="56" t="s">
        <v>20</v>
      </c>
      <c r="O7" s="53" t="s">
        <v>21</v>
      </c>
      <c r="P7" s="56" t="s">
        <v>22</v>
      </c>
      <c r="Q7" s="54" t="s">
        <v>23</v>
      </c>
      <c r="R7" s="504"/>
      <c r="S7" s="57" t="s">
        <v>24</v>
      </c>
      <c r="T7" s="58" t="s">
        <v>25</v>
      </c>
      <c r="U7" s="58" t="s">
        <v>26</v>
      </c>
      <c r="V7" s="59" t="s">
        <v>27</v>
      </c>
      <c r="W7" s="505"/>
      <c r="X7" s="505"/>
      <c r="Y7" s="56" t="s">
        <v>28</v>
      </c>
      <c r="Z7" s="53" t="s">
        <v>29</v>
      </c>
      <c r="AA7" s="56" t="s">
        <v>30</v>
      </c>
      <c r="AB7" s="54" t="s">
        <v>31</v>
      </c>
      <c r="AC7" s="504"/>
      <c r="AD7" s="57" t="s">
        <v>83</v>
      </c>
      <c r="AE7" s="505" t="s">
        <v>12</v>
      </c>
      <c r="AF7" s="58" t="s">
        <v>25</v>
      </c>
      <c r="AG7" s="505" t="s">
        <v>12</v>
      </c>
      <c r="AH7" s="58" t="s">
        <v>26</v>
      </c>
      <c r="AI7" s="505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04"/>
      <c r="AV7" s="57" t="s">
        <v>83</v>
      </c>
      <c r="AW7" s="505" t="s">
        <v>12</v>
      </c>
      <c r="AX7" s="58" t="s">
        <v>25</v>
      </c>
      <c r="AY7" s="505" t="s">
        <v>12</v>
      </c>
      <c r="AZ7" s="58" t="s">
        <v>26</v>
      </c>
      <c r="BA7" s="505" t="s">
        <v>12</v>
      </c>
      <c r="BB7" s="59" t="s">
        <v>27</v>
      </c>
      <c r="BC7" s="60" t="s">
        <v>32</v>
      </c>
      <c r="BD7" s="61" t="s">
        <v>33</v>
      </c>
      <c r="BE7" s="62" t="s">
        <v>84</v>
      </c>
      <c r="BF7" s="62" t="s">
        <v>35</v>
      </c>
      <c r="BG7" s="62" t="s">
        <v>36</v>
      </c>
      <c r="BH7" s="63" t="s">
        <v>37</v>
      </c>
      <c r="BI7" s="54" t="s">
        <v>85</v>
      </c>
      <c r="BJ7" s="504"/>
      <c r="BK7" s="57" t="s">
        <v>83</v>
      </c>
      <c r="BL7" s="505" t="s">
        <v>12</v>
      </c>
      <c r="BM7" s="58" t="s">
        <v>25</v>
      </c>
      <c r="BN7" s="505" t="s">
        <v>12</v>
      </c>
      <c r="BO7" s="58" t="s">
        <v>26</v>
      </c>
      <c r="BP7" s="505" t="s">
        <v>12</v>
      </c>
      <c r="BQ7" s="59" t="s">
        <v>27</v>
      </c>
      <c r="BR7" s="60" t="s">
        <v>32</v>
      </c>
      <c r="BS7" s="61" t="s">
        <v>33</v>
      </c>
      <c r="BT7" s="62" t="s">
        <v>86</v>
      </c>
      <c r="BU7" s="62" t="s">
        <v>87</v>
      </c>
      <c r="BV7" s="65" t="s">
        <v>88</v>
      </c>
      <c r="BW7" s="65" t="s">
        <v>89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05"/>
      <c r="AF8" s="70"/>
      <c r="AG8" s="505"/>
      <c r="AH8" s="70"/>
      <c r="AI8" s="505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05"/>
      <c r="AX8" s="70"/>
      <c r="AY8" s="505"/>
      <c r="AZ8" s="70"/>
      <c r="BA8" s="505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05"/>
      <c r="BM8" s="70"/>
      <c r="BN8" s="505"/>
      <c r="BO8" s="70"/>
      <c r="BP8" s="505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24645.98471</v>
      </c>
      <c r="AE12" s="109">
        <f aca="true" t="shared" si="9" ref="AE12:AE34">AD12/AC12</f>
        <v>0.35136770183767446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0.35136770183767446</v>
      </c>
      <c r="AL12" s="111">
        <f aca="true" t="shared" si="13" ref="AL12:AL35">AD12/AD$34*100</f>
        <v>19.867820779950282</v>
      </c>
      <c r="AM12" s="112">
        <f aca="true" t="shared" si="14" ref="AM12:AM35">AD12-S12</f>
        <v>7277.935310000001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1.4190416057890762</v>
      </c>
      <c r="AR12" s="114"/>
      <c r="AS12" s="115"/>
      <c r="AT12" s="106">
        <f aca="true" t="shared" si="17" ref="AT12:AT35">AJ12/V12</f>
        <v>0</v>
      </c>
      <c r="AU12" s="116">
        <f>AU13+AU14+AU15</f>
        <v>60942</v>
      </c>
      <c r="AV12" s="107">
        <f>AV13+AV14+AV15</f>
        <v>27082.721550000002</v>
      </c>
      <c r="AW12" s="109">
        <f aca="true" t="shared" si="18" ref="AW12:AW34">AV12/AU12</f>
        <v>0.4444015875750714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0.4444015875750714</v>
      </c>
      <c r="BD12" s="103">
        <f aca="true" t="shared" si="22" ref="BD12:BD35">AV12/AV$34*100</f>
        <v>20.58894223158582</v>
      </c>
      <c r="BE12" s="112">
        <f aca="true" t="shared" si="23" ref="BE12:BE35">AV12-AD12</f>
        <v>2436.7368400000014</v>
      </c>
      <c r="BF12" s="112">
        <f aca="true" t="shared" si="24" ref="BF12:BF34">AX12-AL12</f>
        <v>-19.867820779950282</v>
      </c>
      <c r="BG12" s="112"/>
      <c r="BH12" s="112"/>
      <c r="BI12" s="106">
        <f aca="true" t="shared" si="25" ref="BI12:BI35">AV12/AD12</f>
        <v>1.0988695265647594</v>
      </c>
      <c r="BJ12" s="102">
        <f>BJ13+BJ14+BJ15</f>
        <v>71556</v>
      </c>
      <c r="BK12" s="107">
        <f>BK13+BK14+BK15</f>
        <v>32304.32582</v>
      </c>
      <c r="BL12" s="109">
        <f aca="true" t="shared" si="26" ref="BL12:BL30">BK12/BJ12</f>
        <v>0.45145516546481074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0.45145516546481074</v>
      </c>
      <c r="BS12" s="103">
        <f aca="true" t="shared" si="30" ref="BS12:BS35">BK12/BK$34*100</f>
        <v>23.794327664977864</v>
      </c>
      <c r="BT12" s="112">
        <f aca="true" t="shared" si="31" ref="BT12:BT35">BK12-AD12</f>
        <v>7658.341109999998</v>
      </c>
      <c r="BU12" s="118">
        <f aca="true" t="shared" si="32" ref="BU12:BU35">BK12/AD12</f>
        <v>1.3107338254126506</v>
      </c>
      <c r="BV12" s="119">
        <f aca="true" t="shared" si="33" ref="BV12:BV35">BK12-AV12</f>
        <v>5221.604269999996</v>
      </c>
      <c r="BW12" s="120">
        <f aca="true" t="shared" si="34" ref="BW12:BW35">BK12/AV12</f>
        <v>1.192802051313783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19592.84937</v>
      </c>
      <c r="AE13" s="132">
        <f t="shared" si="9"/>
        <v>0.3353848811174447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0.3353848811174447</v>
      </c>
      <c r="AL13" s="134">
        <f t="shared" si="13"/>
        <v>15.794346398899545</v>
      </c>
      <c r="AM13" s="135">
        <f t="shared" si="14"/>
        <v>4981.8900300000005</v>
      </c>
      <c r="AN13" s="135">
        <f t="shared" si="15"/>
        <v>-33791.6434</v>
      </c>
      <c r="AO13" s="135"/>
      <c r="AP13" s="135"/>
      <c r="AQ13" s="129">
        <f t="shared" si="16"/>
        <v>1.3409693993440406</v>
      </c>
      <c r="AR13" s="136"/>
      <c r="AS13" s="137"/>
      <c r="AT13" s="129">
        <f t="shared" si="17"/>
        <v>0</v>
      </c>
      <c r="AU13" s="138">
        <v>50278</v>
      </c>
      <c r="AV13" s="130">
        <v>22127.43282</v>
      </c>
      <c r="AW13" s="132">
        <f t="shared" si="18"/>
        <v>0.44010169099805085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0.44010169099805085</v>
      </c>
      <c r="BD13" s="126">
        <f t="shared" si="22"/>
        <v>16.82181147205555</v>
      </c>
      <c r="BE13" s="135">
        <f t="shared" si="23"/>
        <v>2534.583450000002</v>
      </c>
      <c r="BF13" s="135">
        <f t="shared" si="24"/>
        <v>-15.794346398899545</v>
      </c>
      <c r="BG13" s="135"/>
      <c r="BH13" s="135"/>
      <c r="BI13" s="129">
        <f t="shared" si="25"/>
        <v>1.1293626772776033</v>
      </c>
      <c r="BJ13" s="125">
        <v>61597</v>
      </c>
      <c r="BK13" s="130">
        <v>27233.02339</v>
      </c>
      <c r="BL13" s="132">
        <f t="shared" si="26"/>
        <v>0.44211606717859636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0.44211606717859636</v>
      </c>
      <c r="BS13" s="126">
        <f t="shared" si="30"/>
        <v>20.05896936095434</v>
      </c>
      <c r="BT13" s="135">
        <f t="shared" si="31"/>
        <v>7640.174019999999</v>
      </c>
      <c r="BU13" s="140">
        <f t="shared" si="32"/>
        <v>1.3899470605688629</v>
      </c>
      <c r="BV13" s="141">
        <f t="shared" si="33"/>
        <v>5105.590569999997</v>
      </c>
      <c r="BW13" s="142">
        <f t="shared" si="34"/>
        <v>1.2307357844686475</v>
      </c>
      <c r="BX13" s="129" t="e">
        <f t="shared" si="35"/>
        <v>#DIV/0!</v>
      </c>
    </row>
    <row r="14" spans="1:76" ht="21" customHeight="1">
      <c r="A14" s="121" t="s">
        <v>49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4438.90233</v>
      </c>
      <c r="AE14" s="132">
        <f t="shared" si="9"/>
        <v>0.44106740162957075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0.44106740162957075</v>
      </c>
      <c r="AL14" s="134">
        <f t="shared" si="13"/>
        <v>3.5783238929122794</v>
      </c>
      <c r="AM14" s="135">
        <f t="shared" si="14"/>
        <v>1953.8519299999998</v>
      </c>
      <c r="AN14" s="135">
        <f t="shared" si="15"/>
        <v>-5034.82685</v>
      </c>
      <c r="AO14" s="135"/>
      <c r="AP14" s="135"/>
      <c r="AQ14" s="129">
        <f t="shared" si="16"/>
        <v>1.7862423756073518</v>
      </c>
      <c r="AR14" s="136"/>
      <c r="AS14" s="137"/>
      <c r="AT14" s="129">
        <f t="shared" si="17"/>
        <v>0</v>
      </c>
      <c r="AU14" s="138">
        <v>9174</v>
      </c>
      <c r="AV14" s="130">
        <v>4157.92026</v>
      </c>
      <c r="AW14" s="132">
        <f t="shared" si="18"/>
        <v>0.45322871811641596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0.45322871811641596</v>
      </c>
      <c r="BD14" s="126">
        <f t="shared" si="22"/>
        <v>3.160951896161274</v>
      </c>
      <c r="BE14" s="135">
        <f t="shared" si="23"/>
        <v>-280.98207</v>
      </c>
      <c r="BF14" s="135">
        <f t="shared" si="24"/>
        <v>-3.5783238929122794</v>
      </c>
      <c r="BG14" s="135"/>
      <c r="BH14" s="135"/>
      <c r="BI14" s="129">
        <f t="shared" si="25"/>
        <v>0.9367001008107335</v>
      </c>
      <c r="BJ14" s="125">
        <v>8314</v>
      </c>
      <c r="BK14" s="130">
        <v>4192.22856</v>
      </c>
      <c r="BL14" s="132">
        <f t="shared" si="26"/>
        <v>0.5042372576377194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0.5042372576377194</v>
      </c>
      <c r="BS14" s="126">
        <f t="shared" si="30"/>
        <v>3.0878607576871664</v>
      </c>
      <c r="BT14" s="135">
        <f t="shared" si="31"/>
        <v>-246.67377000000033</v>
      </c>
      <c r="BU14" s="140">
        <f t="shared" si="32"/>
        <v>0.9444291061930168</v>
      </c>
      <c r="BV14" s="141">
        <f t="shared" si="33"/>
        <v>34.30829999999969</v>
      </c>
      <c r="BW14" s="142">
        <f t="shared" si="34"/>
        <v>1.0082513126406132</v>
      </c>
      <c r="BX14" s="129" t="e">
        <f t="shared" si="35"/>
        <v>#DIV/0!</v>
      </c>
    </row>
    <row r="15" spans="1:76" ht="18.75" customHeight="1">
      <c r="A15" s="121" t="s">
        <v>52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53</v>
      </c>
      <c r="AB15" s="129">
        <f t="shared" si="8"/>
        <v>0.6074468172146649</v>
      </c>
      <c r="AC15" s="122">
        <v>1660</v>
      </c>
      <c r="AD15" s="130">
        <v>614.23301</v>
      </c>
      <c r="AE15" s="132">
        <f t="shared" si="9"/>
        <v>0.3700198855421687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0.3700198855421687</v>
      </c>
      <c r="AL15" s="134">
        <f t="shared" si="13"/>
        <v>0.49515048813845547</v>
      </c>
      <c r="AM15" s="135">
        <f t="shared" si="14"/>
        <v>342.19335</v>
      </c>
      <c r="AN15" s="135">
        <f t="shared" si="15"/>
        <v>-807.02522</v>
      </c>
      <c r="AO15" s="135"/>
      <c r="AP15" s="135"/>
      <c r="AQ15" s="129">
        <f t="shared" si="16"/>
        <v>2.2578803767068374</v>
      </c>
      <c r="AR15" s="136"/>
      <c r="AS15" s="137"/>
      <c r="AT15" s="129">
        <f t="shared" si="17"/>
        <v>0</v>
      </c>
      <c r="AU15" s="138">
        <v>1490</v>
      </c>
      <c r="AV15" s="130">
        <v>797.36847</v>
      </c>
      <c r="AW15" s="132">
        <f t="shared" si="18"/>
        <v>0.5351466241610738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0.5351466241610738</v>
      </c>
      <c r="BD15" s="126">
        <f t="shared" si="22"/>
        <v>0.6061788633689944</v>
      </c>
      <c r="BE15" s="135">
        <f t="shared" si="23"/>
        <v>183.13545999999997</v>
      </c>
      <c r="BF15" s="135">
        <f t="shared" si="24"/>
        <v>-0.49515048813845547</v>
      </c>
      <c r="BG15" s="135"/>
      <c r="BH15" s="135"/>
      <c r="BI15" s="129">
        <f t="shared" si="25"/>
        <v>1.298153073863614</v>
      </c>
      <c r="BJ15" s="125">
        <v>1645</v>
      </c>
      <c r="BK15" s="130">
        <v>879.07387</v>
      </c>
      <c r="BL15" s="132">
        <f t="shared" si="26"/>
        <v>0.5343914103343466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0.5343914103343466</v>
      </c>
      <c r="BS15" s="126">
        <f t="shared" si="30"/>
        <v>0.6474975463363549</v>
      </c>
      <c r="BT15" s="135">
        <f t="shared" si="31"/>
        <v>264.84086</v>
      </c>
      <c r="BU15" s="140">
        <f t="shared" si="32"/>
        <v>1.4311732773854013</v>
      </c>
      <c r="BV15" s="141">
        <f t="shared" si="33"/>
        <v>81.70540000000005</v>
      </c>
      <c r="BW15" s="142">
        <f t="shared" si="34"/>
        <v>1.1024688121916835</v>
      </c>
      <c r="BX15" s="129" t="e">
        <f t="shared" si="35"/>
        <v>#DIV/0!</v>
      </c>
    </row>
    <row r="16" spans="1:76" ht="19.5" customHeight="1" hidden="1">
      <c r="A16" s="121" t="s">
        <v>54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55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17529.503800000002</v>
      </c>
      <c r="AE17" s="154">
        <f t="shared" si="9"/>
        <v>0.42022328463919123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0.42022328463919123</v>
      </c>
      <c r="AL17" s="156">
        <f t="shared" si="13"/>
        <v>14.131025558842744</v>
      </c>
      <c r="AM17" s="157">
        <f t="shared" si="14"/>
        <v>9129.155970000003</v>
      </c>
      <c r="AN17" s="157">
        <f t="shared" si="15"/>
        <v>-17277.416119999998</v>
      </c>
      <c r="AO17" s="157"/>
      <c r="AP17" s="157"/>
      <c r="AQ17" s="151">
        <f t="shared" si="16"/>
        <v>2.0867592812522866</v>
      </c>
      <c r="AR17" s="158"/>
      <c r="AS17" s="159"/>
      <c r="AT17" s="151">
        <f t="shared" si="17"/>
        <v>0</v>
      </c>
      <c r="AU17" s="160">
        <f>AU18+AU19+AU20+AU21+AU22+AU23</f>
        <v>41228</v>
      </c>
      <c r="AV17" s="152">
        <f>AV18+AV19+AV20+AV21+AV22+AV23</f>
        <v>15581.430289999998</v>
      </c>
      <c r="AW17" s="154">
        <f t="shared" si="18"/>
        <v>0.3779332077714174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0.3779332077714174</v>
      </c>
      <c r="BD17" s="148">
        <f t="shared" si="22"/>
        <v>11.845381474458627</v>
      </c>
      <c r="BE17" s="157">
        <f t="shared" si="23"/>
        <v>-1948.0735100000038</v>
      </c>
      <c r="BF17" s="157">
        <f t="shared" si="24"/>
        <v>-14.131025558842744</v>
      </c>
      <c r="BG17" s="157"/>
      <c r="BH17" s="157"/>
      <c r="BI17" s="151">
        <f t="shared" si="25"/>
        <v>0.8888688731736946</v>
      </c>
      <c r="BJ17" s="147">
        <f>BJ18+BJ19+BJ20+BJ21+BJ22+BJ23</f>
        <v>81244.8</v>
      </c>
      <c r="BK17" s="152">
        <f>BK18+BK19+BK20+BK21+BK22+BK23</f>
        <v>22500.08695</v>
      </c>
      <c r="BL17" s="154">
        <f t="shared" si="26"/>
        <v>0.2769418713566899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0.2769418713566899</v>
      </c>
      <c r="BS17" s="148">
        <f t="shared" si="30"/>
        <v>16.57284056512752</v>
      </c>
      <c r="BT17" s="157">
        <f t="shared" si="31"/>
        <v>4970.583149999999</v>
      </c>
      <c r="BU17" s="162">
        <f t="shared" si="32"/>
        <v>1.2835552681188842</v>
      </c>
      <c r="BV17" s="163">
        <f t="shared" si="33"/>
        <v>6918.656660000002</v>
      </c>
      <c r="BW17" s="164">
        <f t="shared" si="34"/>
        <v>1.444032192887987</v>
      </c>
      <c r="BX17" s="151" t="e">
        <f t="shared" si="35"/>
        <v>#DIV/0!</v>
      </c>
    </row>
    <row r="18" spans="1:76" ht="30" customHeight="1">
      <c r="A18" s="121" t="s">
        <v>56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5942.33339</v>
      </c>
      <c r="AE18" s="132">
        <f t="shared" si="9"/>
        <v>0.43094737761984186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0.43094737761984186</v>
      </c>
      <c r="AL18" s="134">
        <f t="shared" si="13"/>
        <v>4.790281913927</v>
      </c>
      <c r="AM18" s="135">
        <f t="shared" si="14"/>
        <v>2863.4518799999996</v>
      </c>
      <c r="AN18" s="135">
        <f t="shared" si="15"/>
        <v>-6333.84145</v>
      </c>
      <c r="AO18" s="135"/>
      <c r="AP18" s="135"/>
      <c r="AQ18" s="129">
        <f t="shared" si="16"/>
        <v>1.9300299055678825</v>
      </c>
      <c r="AR18" s="136"/>
      <c r="AS18" s="137"/>
      <c r="AT18" s="129">
        <f t="shared" si="17"/>
        <v>0</v>
      </c>
      <c r="AU18" s="138">
        <v>13770</v>
      </c>
      <c r="AV18" s="130">
        <v>5060.00717</v>
      </c>
      <c r="AW18" s="132">
        <f t="shared" si="18"/>
        <v>0.36746602541757445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0.36746602541757445</v>
      </c>
      <c r="BD18" s="126">
        <f t="shared" si="22"/>
        <v>3.846740259179751</v>
      </c>
      <c r="BE18" s="135">
        <f t="shared" si="23"/>
        <v>-882.3262199999999</v>
      </c>
      <c r="BF18" s="135">
        <f t="shared" si="24"/>
        <v>-4.790281913927</v>
      </c>
      <c r="BG18" s="135"/>
      <c r="BH18" s="135"/>
      <c r="BI18" s="129">
        <f t="shared" si="25"/>
        <v>0.851518559782456</v>
      </c>
      <c r="BJ18" s="125">
        <v>13336.8</v>
      </c>
      <c r="BK18" s="130">
        <v>4488.66664</v>
      </c>
      <c r="BL18" s="132">
        <f t="shared" si="26"/>
        <v>0.3365624917521445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0.3365624917521445</v>
      </c>
      <c r="BS18" s="126">
        <f t="shared" si="30"/>
        <v>3.306207515554808</v>
      </c>
      <c r="BT18" s="135">
        <f t="shared" si="31"/>
        <v>-1453.6667499999994</v>
      </c>
      <c r="BU18" s="140">
        <f t="shared" si="32"/>
        <v>0.7553710546691492</v>
      </c>
      <c r="BV18" s="141">
        <f t="shared" si="33"/>
        <v>-571.3405299999995</v>
      </c>
      <c r="BW18" s="142">
        <f t="shared" si="34"/>
        <v>0.8870870117759142</v>
      </c>
      <c r="BX18" s="129" t="e">
        <f t="shared" si="35"/>
        <v>#DIV/0!</v>
      </c>
    </row>
    <row r="19" spans="1:76" ht="30" customHeight="1">
      <c r="A19" s="121" t="s">
        <v>57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312.69113</v>
      </c>
      <c r="AE19" s="132">
        <f t="shared" si="9"/>
        <v>0.38651561186650185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0.38651561186650185</v>
      </c>
      <c r="AL19" s="134">
        <f t="shared" si="13"/>
        <v>0.25206910591807047</v>
      </c>
      <c r="AM19" s="135">
        <f t="shared" si="14"/>
        <v>125.35568999999998</v>
      </c>
      <c r="AN19" s="135">
        <f t="shared" si="15"/>
        <v>-467.2341</v>
      </c>
      <c r="AO19" s="135"/>
      <c r="AP19" s="135"/>
      <c r="AQ19" s="129">
        <f t="shared" si="16"/>
        <v>1.6691509625728052</v>
      </c>
      <c r="AR19" s="136"/>
      <c r="AS19" s="137"/>
      <c r="AT19" s="129">
        <f t="shared" si="17"/>
        <v>0</v>
      </c>
      <c r="AU19" s="138">
        <v>476</v>
      </c>
      <c r="AV19" s="130">
        <v>237.08888</v>
      </c>
      <c r="AW19" s="132">
        <f t="shared" si="18"/>
        <v>0.49808588235294116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0.49808588235294116</v>
      </c>
      <c r="BD19" s="126">
        <f t="shared" si="22"/>
        <v>0.18024072082487522</v>
      </c>
      <c r="BE19" s="135">
        <f t="shared" si="23"/>
        <v>-75.60225</v>
      </c>
      <c r="BF19" s="135">
        <f t="shared" si="24"/>
        <v>-0.25206910591807047</v>
      </c>
      <c r="BG19" s="135"/>
      <c r="BH19" s="135"/>
      <c r="BI19" s="129">
        <f t="shared" si="25"/>
        <v>0.7582206761029646</v>
      </c>
      <c r="BJ19" s="125">
        <v>557</v>
      </c>
      <c r="BK19" s="130">
        <v>656.64997</v>
      </c>
      <c r="BL19" s="132">
        <f t="shared" si="26"/>
        <v>1.1789047935368044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1.1789047935368044</v>
      </c>
      <c r="BS19" s="126">
        <f t="shared" si="30"/>
        <v>0.4836672535572477</v>
      </c>
      <c r="BT19" s="135">
        <f t="shared" si="31"/>
        <v>343.95884000000007</v>
      </c>
      <c r="BU19" s="140">
        <f t="shared" si="32"/>
        <v>2.099995513144233</v>
      </c>
      <c r="BV19" s="141">
        <f t="shared" si="33"/>
        <v>419.56109000000004</v>
      </c>
      <c r="BW19" s="142">
        <f t="shared" si="34"/>
        <v>2.769636306856737</v>
      </c>
      <c r="BX19" s="129" t="e">
        <f t="shared" si="35"/>
        <v>#DIV/0!</v>
      </c>
    </row>
    <row r="20" spans="1:76" ht="26.25" customHeight="1">
      <c r="A20" s="121" t="s">
        <v>58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8604.86295</v>
      </c>
      <c r="AE20" s="132">
        <f t="shared" si="9"/>
        <v>0.5094246210350312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0.5094246210350312</v>
      </c>
      <c r="AL20" s="134">
        <f t="shared" si="13"/>
        <v>6.936621804251468</v>
      </c>
      <c r="AM20" s="135">
        <f t="shared" si="14"/>
        <v>4232.427090000001</v>
      </c>
      <c r="AN20" s="135">
        <f t="shared" si="15"/>
        <v>-9007.05807</v>
      </c>
      <c r="AO20" s="135"/>
      <c r="AP20" s="135"/>
      <c r="AQ20" s="129">
        <f t="shared" si="16"/>
        <v>1.9679792284019924</v>
      </c>
      <c r="AR20" s="136"/>
      <c r="AS20" s="137"/>
      <c r="AT20" s="129">
        <f t="shared" si="17"/>
        <v>0</v>
      </c>
      <c r="AU20" s="138">
        <v>20877</v>
      </c>
      <c r="AV20" s="130">
        <v>8649.00816</v>
      </c>
      <c r="AW20" s="132">
        <f t="shared" si="18"/>
        <v>0.41428405230636584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0.41428405230636584</v>
      </c>
      <c r="BD20" s="126">
        <f t="shared" si="22"/>
        <v>6.5751859183721635</v>
      </c>
      <c r="BE20" s="135">
        <f t="shared" si="23"/>
        <v>44.14520999999877</v>
      </c>
      <c r="BF20" s="135">
        <f t="shared" si="24"/>
        <v>-6.936621804251468</v>
      </c>
      <c r="BG20" s="135"/>
      <c r="BH20" s="135"/>
      <c r="BI20" s="129">
        <f t="shared" si="25"/>
        <v>1.0051302629985523</v>
      </c>
      <c r="BJ20" s="125">
        <v>13552</v>
      </c>
      <c r="BK20" s="130">
        <v>6366.65025</v>
      </c>
      <c r="BL20" s="132">
        <f t="shared" si="26"/>
        <v>0.4697941447756788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0.4697941447756788</v>
      </c>
      <c r="BS20" s="126">
        <f t="shared" si="30"/>
        <v>4.68946985679001</v>
      </c>
      <c r="BT20" s="135">
        <f t="shared" si="31"/>
        <v>-2238.212700000001</v>
      </c>
      <c r="BU20" s="140">
        <f t="shared" si="32"/>
        <v>0.7398897910396119</v>
      </c>
      <c r="BV20" s="141">
        <f t="shared" si="33"/>
        <v>-2282.3579099999997</v>
      </c>
      <c r="BW20" s="142">
        <f t="shared" si="34"/>
        <v>0.7361133360290413</v>
      </c>
      <c r="BX20" s="129" t="e">
        <f t="shared" si="35"/>
        <v>#DIV/0!</v>
      </c>
    </row>
    <row r="21" spans="1:76" ht="35.25" customHeight="1">
      <c r="A21" s="121" t="s">
        <v>79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1460.30809</v>
      </c>
      <c r="AE21" s="132">
        <f t="shared" si="9"/>
        <v>0.16180699058171746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0.16180699058171746</v>
      </c>
      <c r="AL21" s="134">
        <f t="shared" si="13"/>
        <v>1.1771953832244142</v>
      </c>
      <c r="AM21" s="135">
        <f t="shared" si="14"/>
        <v>1118.87016</v>
      </c>
      <c r="AN21" s="135">
        <f t="shared" si="15"/>
        <v>-599.53356</v>
      </c>
      <c r="AO21" s="135"/>
      <c r="AP21" s="135"/>
      <c r="AQ21" s="129">
        <f t="shared" si="16"/>
        <v>4.276935752275677</v>
      </c>
      <c r="AR21" s="136"/>
      <c r="AS21" s="137"/>
      <c r="AT21" s="129">
        <f t="shared" si="17"/>
        <v>0</v>
      </c>
      <c r="AU21" s="138">
        <v>4500</v>
      </c>
      <c r="AV21" s="130">
        <v>1049.05971</v>
      </c>
      <c r="AW21" s="132">
        <f t="shared" si="18"/>
        <v>0.23312438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0.23312438</v>
      </c>
      <c r="BD21" s="126">
        <f t="shared" si="22"/>
        <v>0.7975206526714141</v>
      </c>
      <c r="BE21" s="135">
        <f t="shared" si="23"/>
        <v>-411.24838</v>
      </c>
      <c r="BF21" s="135">
        <f t="shared" si="24"/>
        <v>-1.1771953832244142</v>
      </c>
      <c r="BG21" s="135"/>
      <c r="BH21" s="135"/>
      <c r="BI21" s="129">
        <f t="shared" si="25"/>
        <v>0.7183824544860257</v>
      </c>
      <c r="BJ21" s="125">
        <v>52436</v>
      </c>
      <c r="BK21" s="130">
        <v>9911.35844</v>
      </c>
      <c r="BL21" s="132">
        <f t="shared" si="26"/>
        <v>0.1890182019986269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0.1890182019986269</v>
      </c>
      <c r="BS21" s="126">
        <f t="shared" si="30"/>
        <v>7.300387930720909</v>
      </c>
      <c r="BT21" s="135">
        <f t="shared" si="31"/>
        <v>8451.05035</v>
      </c>
      <c r="BU21" s="140">
        <f t="shared" si="32"/>
        <v>6.787169439018858</v>
      </c>
      <c r="BV21" s="141">
        <f t="shared" si="33"/>
        <v>8862.29873</v>
      </c>
      <c r="BW21" s="142">
        <f t="shared" si="34"/>
        <v>9.447849674829282</v>
      </c>
      <c r="BX21" s="129" t="e">
        <f t="shared" si="35"/>
        <v>#DIV/0!</v>
      </c>
    </row>
    <row r="22" spans="1:76" ht="21.75" customHeight="1">
      <c r="A22" s="121" t="s">
        <v>80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1192.56133</v>
      </c>
      <c r="AE22" s="132">
        <f t="shared" si="9"/>
        <v>1.0018156334005375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1.0018156334005375</v>
      </c>
      <c r="AL22" s="134">
        <f t="shared" si="13"/>
        <v>0.9613571968145209</v>
      </c>
      <c r="AM22" s="135">
        <f t="shared" si="14"/>
        <v>775.0542399999999</v>
      </c>
      <c r="AN22" s="135">
        <f t="shared" si="15"/>
        <v>-858.35534</v>
      </c>
      <c r="AO22" s="135"/>
      <c r="AP22" s="135"/>
      <c r="AQ22" s="129">
        <f t="shared" si="16"/>
        <v>2.8563858161067395</v>
      </c>
      <c r="AR22" s="136"/>
      <c r="AS22" s="137"/>
      <c r="AT22" s="129">
        <f t="shared" si="17"/>
        <v>0</v>
      </c>
      <c r="AU22" s="138">
        <v>1600</v>
      </c>
      <c r="AV22" s="130">
        <v>629.39825</v>
      </c>
      <c r="AW22" s="132">
        <f t="shared" si="18"/>
        <v>0.39337390624999996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0.39337390624999996</v>
      </c>
      <c r="BD22" s="126">
        <f t="shared" si="22"/>
        <v>0.47848382541566276</v>
      </c>
      <c r="BE22" s="135">
        <f t="shared" si="23"/>
        <v>-563.16308</v>
      </c>
      <c r="BF22" s="135">
        <f t="shared" si="24"/>
        <v>-0.9613571968145209</v>
      </c>
      <c r="BG22" s="135"/>
      <c r="BH22" s="135"/>
      <c r="BI22" s="129">
        <f t="shared" si="25"/>
        <v>0.5277701315369667</v>
      </c>
      <c r="BJ22" s="125">
        <v>1363</v>
      </c>
      <c r="BK22" s="130">
        <v>1076.76165</v>
      </c>
      <c r="BL22" s="132">
        <f t="shared" si="26"/>
        <v>0.7899938738077769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0.7899938738077769</v>
      </c>
      <c r="BS22" s="126">
        <f t="shared" si="30"/>
        <v>0.7931080085045468</v>
      </c>
      <c r="BT22" s="135">
        <f t="shared" si="31"/>
        <v>-115.79968000000008</v>
      </c>
      <c r="BU22" s="140">
        <f t="shared" si="32"/>
        <v>0.9028983440205963</v>
      </c>
      <c r="BV22" s="141">
        <f t="shared" si="33"/>
        <v>447.36339999999996</v>
      </c>
      <c r="BW22" s="142">
        <f t="shared" si="34"/>
        <v>1.7107795422055907</v>
      </c>
      <c r="BX22" s="129" t="e">
        <f t="shared" si="35"/>
        <v>#DIV/0!</v>
      </c>
    </row>
    <row r="23" spans="1:76" ht="21.75" customHeight="1">
      <c r="A23" s="513" t="s">
        <v>62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14">
        <v>1131</v>
      </c>
      <c r="G23" s="515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16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17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16.74691</v>
      </c>
      <c r="AE23" s="132">
        <f t="shared" si="9"/>
        <v>1.674691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1.674691</v>
      </c>
      <c r="AL23" s="518">
        <f t="shared" si="13"/>
        <v>0.013500154707267816</v>
      </c>
      <c r="AM23" s="135">
        <f t="shared" si="14"/>
        <v>13.99691</v>
      </c>
      <c r="AN23" s="135">
        <f t="shared" si="15"/>
        <v>-11.3936</v>
      </c>
      <c r="AO23" s="135"/>
      <c r="AP23" s="135"/>
      <c r="AQ23" s="129">
        <f t="shared" si="16"/>
        <v>6.089785454545455</v>
      </c>
      <c r="AR23" s="136"/>
      <c r="AS23" s="137"/>
      <c r="AT23" s="129">
        <f t="shared" si="17"/>
        <v>0</v>
      </c>
      <c r="AU23" s="168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16">
        <f t="shared" si="22"/>
        <v>-0.03278990200523964</v>
      </c>
      <c r="BE23" s="135">
        <f t="shared" si="23"/>
        <v>-59.87879</v>
      </c>
      <c r="BF23" s="135">
        <f t="shared" si="24"/>
        <v>-0.013500154707267816</v>
      </c>
      <c r="BG23" s="135"/>
      <c r="BH23" s="135"/>
      <c r="BI23" s="129">
        <f t="shared" si="25"/>
        <v>-2.575512736379428</v>
      </c>
      <c r="BJ23" s="125">
        <v>0</v>
      </c>
      <c r="BK23" s="130">
        <v>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16">
        <f t="shared" si="30"/>
        <v>0</v>
      </c>
      <c r="BT23" s="135">
        <f t="shared" si="31"/>
        <v>-16.74691</v>
      </c>
      <c r="BU23" s="140">
        <f t="shared" si="32"/>
        <v>0</v>
      </c>
      <c r="BV23" s="141">
        <f t="shared" si="33"/>
        <v>43.13188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13"/>
      <c r="B24" s="165"/>
      <c r="C24" s="166"/>
      <c r="D24" s="166" t="e">
        <f t="shared" si="37"/>
        <v>#DIV/0!</v>
      </c>
      <c r="E24" s="169">
        <f t="shared" si="0"/>
        <v>0</v>
      </c>
      <c r="F24" s="514"/>
      <c r="G24" s="515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16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17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518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16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16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63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42175.48851</v>
      </c>
      <c r="AE25" s="196">
        <f t="shared" si="9"/>
        <v>0.37704578727531385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0.37704578727531385</v>
      </c>
      <c r="AL25" s="198">
        <f t="shared" si="13"/>
        <v>33.99884633879303</v>
      </c>
      <c r="AM25" s="199">
        <f t="shared" si="14"/>
        <v>16407.091280000004</v>
      </c>
      <c r="AN25" s="199">
        <f t="shared" si="15"/>
        <v>-56910.91159</v>
      </c>
      <c r="AO25" s="199"/>
      <c r="AP25" s="199"/>
      <c r="AQ25" s="193">
        <f t="shared" si="16"/>
        <v>1.6367136897788348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42664.15184</v>
      </c>
      <c r="AW25" s="196">
        <f t="shared" si="18"/>
        <v>0.41758003171185276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0.41758003171185276</v>
      </c>
      <c r="BD25" s="190">
        <f t="shared" si="22"/>
        <v>32.434323706044445</v>
      </c>
      <c r="BE25" s="199">
        <f t="shared" si="23"/>
        <v>488.66332999999577</v>
      </c>
      <c r="BF25" s="199">
        <f t="shared" si="24"/>
        <v>-33.99884633879303</v>
      </c>
      <c r="BG25" s="199"/>
      <c r="BH25" s="199"/>
      <c r="BI25" s="193">
        <f t="shared" si="25"/>
        <v>1.0115864296363546</v>
      </c>
      <c r="BJ25" s="189">
        <f>BJ12+BJ17</f>
        <v>152800.8</v>
      </c>
      <c r="BK25" s="194">
        <f>BK12+BK17</f>
        <v>54804.412769999995</v>
      </c>
      <c r="BL25" s="196">
        <f t="shared" si="26"/>
        <v>0.3586657450091884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0.3586657450091884</v>
      </c>
      <c r="BS25" s="190">
        <f t="shared" si="30"/>
        <v>40.367168230105385</v>
      </c>
      <c r="BT25" s="199">
        <f t="shared" si="31"/>
        <v>12628.924259999993</v>
      </c>
      <c r="BU25" s="204">
        <f t="shared" si="32"/>
        <v>1.2994375336519366</v>
      </c>
      <c r="BV25" s="205">
        <f t="shared" si="33"/>
        <v>12140.260929999997</v>
      </c>
      <c r="BW25" s="206">
        <f t="shared" si="34"/>
        <v>1.2845541375234333</v>
      </c>
      <c r="BX25" s="193" t="e">
        <f t="shared" si="35"/>
        <v>#DIV/0!</v>
      </c>
    </row>
    <row r="26" spans="1:76" ht="20.25" customHeight="1">
      <c r="A26" s="207" t="s">
        <v>64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17998</v>
      </c>
      <c r="AE26" s="218">
        <f t="shared" si="9"/>
        <v>0.47795835988952623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25">
        <f t="shared" si="12"/>
        <v>0.47795835988952623</v>
      </c>
      <c r="AL26" s="220">
        <f t="shared" si="13"/>
        <v>14.508693509513467</v>
      </c>
      <c r="AM26" s="221">
        <f t="shared" si="14"/>
        <v>13972</v>
      </c>
      <c r="AN26" s="221">
        <f t="shared" si="15"/>
        <v>-10949</v>
      </c>
      <c r="AO26" s="221"/>
      <c r="AP26" s="221"/>
      <c r="AQ26" s="215">
        <f t="shared" si="16"/>
        <v>4.470442126179831</v>
      </c>
      <c r="AR26" s="222"/>
      <c r="AS26" s="223"/>
      <c r="AT26" s="215">
        <f t="shared" si="17"/>
        <v>0</v>
      </c>
      <c r="AU26" s="224">
        <v>33517</v>
      </c>
      <c r="AV26" s="216">
        <v>11588</v>
      </c>
      <c r="AW26" s="218">
        <f t="shared" si="18"/>
        <v>0.345735000149178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25">
        <f t="shared" si="21"/>
        <v>0.345735000149178</v>
      </c>
      <c r="BD26" s="212">
        <f t="shared" si="22"/>
        <v>8.809478845733524</v>
      </c>
      <c r="BE26" s="221">
        <f t="shared" si="23"/>
        <v>-6410</v>
      </c>
      <c r="BF26" s="221">
        <f t="shared" si="24"/>
        <v>-14.508693509513467</v>
      </c>
      <c r="BG26" s="221"/>
      <c r="BH26" s="221"/>
      <c r="BI26" s="215">
        <f t="shared" si="25"/>
        <v>0.6438493165907323</v>
      </c>
      <c r="BJ26" s="211">
        <v>36047</v>
      </c>
      <c r="BK26" s="216">
        <v>15020</v>
      </c>
      <c r="BL26" s="218">
        <f t="shared" si="26"/>
        <v>0.416678225649846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0.416678225649846</v>
      </c>
      <c r="BS26" s="212">
        <f t="shared" si="30"/>
        <v>11.06324903727607</v>
      </c>
      <c r="BT26" s="221">
        <f t="shared" si="31"/>
        <v>-2978</v>
      </c>
      <c r="BU26" s="226">
        <f t="shared" si="32"/>
        <v>0.8345371707967552</v>
      </c>
      <c r="BV26" s="227">
        <f t="shared" si="33"/>
        <v>3432</v>
      </c>
      <c r="BW26" s="228">
        <f t="shared" si="34"/>
        <v>1.2961684501208146</v>
      </c>
      <c r="BX26" s="229" t="e">
        <f t="shared" si="35"/>
        <v>#DIV/0!</v>
      </c>
    </row>
    <row r="27" spans="1:76" ht="22.5" customHeight="1">
      <c r="A27" s="121" t="s">
        <v>65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5553.55238</v>
      </c>
      <c r="AE27" s="132">
        <f t="shared" si="9"/>
        <v>0.21076089715781166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0.21076089715781166</v>
      </c>
      <c r="AL27" s="134">
        <f t="shared" si="13"/>
        <v>4.476874617760255</v>
      </c>
      <c r="AM27" s="135">
        <f t="shared" si="14"/>
        <v>3321.33086</v>
      </c>
      <c r="AN27" s="135">
        <f t="shared" si="15"/>
        <v>-5917.714</v>
      </c>
      <c r="AO27" s="135"/>
      <c r="AP27" s="135"/>
      <c r="AQ27" s="129">
        <f t="shared" si="16"/>
        <v>2.4879037901220484</v>
      </c>
      <c r="AR27" s="136"/>
      <c r="AS27" s="137"/>
      <c r="AT27" s="129">
        <f t="shared" si="17"/>
        <v>0</v>
      </c>
      <c r="AU27" s="138">
        <v>94597.39552</v>
      </c>
      <c r="AV27" s="130">
        <v>13562.01757</v>
      </c>
      <c r="AW27" s="132">
        <f t="shared" si="18"/>
        <v>0.14336565499980056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0.14336565499980056</v>
      </c>
      <c r="BD27" s="126">
        <f t="shared" si="22"/>
        <v>10.31017491270119</v>
      </c>
      <c r="BE27" s="135">
        <f t="shared" si="23"/>
        <v>8008.46519</v>
      </c>
      <c r="BF27" s="135">
        <f t="shared" si="24"/>
        <v>-4.476874617760255</v>
      </c>
      <c r="BG27" s="135"/>
      <c r="BH27" s="135"/>
      <c r="BI27" s="129">
        <f t="shared" si="25"/>
        <v>2.4420436942020882</v>
      </c>
      <c r="BJ27" s="125">
        <v>42869.6176</v>
      </c>
      <c r="BK27" s="130">
        <v>8368.94175</v>
      </c>
      <c r="BL27" s="132">
        <f t="shared" si="26"/>
        <v>0.19521848382431106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0.19521848382431106</v>
      </c>
      <c r="BS27" s="126">
        <f t="shared" si="30"/>
        <v>6.164293392723503</v>
      </c>
      <c r="BT27" s="135">
        <f t="shared" si="31"/>
        <v>2815.38937</v>
      </c>
      <c r="BU27" s="140">
        <f t="shared" si="32"/>
        <v>1.5069528794108538</v>
      </c>
      <c r="BV27" s="141">
        <f t="shared" si="33"/>
        <v>-5193.07582</v>
      </c>
      <c r="BW27" s="142">
        <f t="shared" si="34"/>
        <v>0.6170867798101518</v>
      </c>
      <c r="BX27" s="129" t="e">
        <f t="shared" si="35"/>
        <v>#DIV/0!</v>
      </c>
    </row>
    <row r="28" spans="1:76" ht="20.25" customHeight="1">
      <c r="A28" s="121" t="s">
        <v>66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57398.24273</v>
      </c>
      <c r="AE28" s="132">
        <f t="shared" si="9"/>
        <v>0.4156401541681149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0.4156401541681149</v>
      </c>
      <c r="AL28" s="134">
        <f t="shared" si="13"/>
        <v>46.270336245928966</v>
      </c>
      <c r="AM28" s="135">
        <f t="shared" si="14"/>
        <v>24584.590469999996</v>
      </c>
      <c r="AN28" s="135">
        <f t="shared" si="15"/>
        <v>-84283.81546</v>
      </c>
      <c r="AO28" s="135"/>
      <c r="AP28" s="135"/>
      <c r="AQ28" s="129">
        <f t="shared" si="16"/>
        <v>1.7492183520201658</v>
      </c>
      <c r="AR28" s="136"/>
      <c r="AS28" s="137"/>
      <c r="AT28" s="129">
        <f t="shared" si="17"/>
        <v>0</v>
      </c>
      <c r="AU28" s="138">
        <v>160468.5</v>
      </c>
      <c r="AV28" s="130">
        <v>63001.53941</v>
      </c>
      <c r="AW28" s="132">
        <f t="shared" si="18"/>
        <v>0.392610010126598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0.392610010126598</v>
      </c>
      <c r="BD28" s="126">
        <f t="shared" si="22"/>
        <v>47.89529933388349</v>
      </c>
      <c r="BE28" s="135">
        <f t="shared" si="23"/>
        <v>5603.2966799999995</v>
      </c>
      <c r="BF28" s="135">
        <f t="shared" si="24"/>
        <v>-46.270336245928966</v>
      </c>
      <c r="BG28" s="135"/>
      <c r="BH28" s="135"/>
      <c r="BI28" s="129">
        <f t="shared" si="25"/>
        <v>1.0976213976856013</v>
      </c>
      <c r="BJ28" s="125">
        <v>142197.2</v>
      </c>
      <c r="BK28" s="130">
        <v>55781.681</v>
      </c>
      <c r="BL28" s="132">
        <f t="shared" si="26"/>
        <v>0.3922839619908127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0.3922839619908127</v>
      </c>
      <c r="BS28" s="126">
        <f t="shared" si="30"/>
        <v>41.086992584613235</v>
      </c>
      <c r="BT28" s="135">
        <f t="shared" si="31"/>
        <v>-1616.5617300000013</v>
      </c>
      <c r="BU28" s="140">
        <f t="shared" si="32"/>
        <v>0.9718360414341556</v>
      </c>
      <c r="BV28" s="141">
        <f t="shared" si="33"/>
        <v>-7219.858410000001</v>
      </c>
      <c r="BW28" s="142">
        <f t="shared" si="34"/>
        <v>0.8854018730714694</v>
      </c>
      <c r="BX28" s="129" t="e">
        <f t="shared" si="35"/>
        <v>#DIV/0!</v>
      </c>
    </row>
    <row r="29" spans="1:76" ht="20.25" customHeight="1">
      <c r="A29" s="121" t="s">
        <v>67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327.488</v>
      </c>
      <c r="AE29" s="132">
        <f t="shared" si="9"/>
        <v>0.27734417344173445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0.27734417344173445</v>
      </c>
      <c r="AL29" s="134">
        <f t="shared" si="13"/>
        <v>0.26399727858892913</v>
      </c>
      <c r="AM29" s="135">
        <f t="shared" si="14"/>
        <v>177.288</v>
      </c>
      <c r="AN29" s="135">
        <f t="shared" si="15"/>
        <v>-421.54599</v>
      </c>
      <c r="AO29" s="135"/>
      <c r="AP29" s="135"/>
      <c r="AQ29" s="129">
        <f t="shared" si="16"/>
        <v>2.1803462050599203</v>
      </c>
      <c r="AR29" s="136"/>
      <c r="AS29" s="137"/>
      <c r="AT29" s="129">
        <f t="shared" si="17"/>
        <v>0</v>
      </c>
      <c r="AU29" s="138">
        <v>617.389</v>
      </c>
      <c r="AV29" s="130">
        <v>312.889</v>
      </c>
      <c r="AW29" s="132">
        <f t="shared" si="18"/>
        <v>0.5067939338083445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0.5067939338083445</v>
      </c>
      <c r="BD29" s="126">
        <f t="shared" si="22"/>
        <v>0.2378658117503208</v>
      </c>
      <c r="BE29" s="135">
        <f t="shared" si="23"/>
        <v>-14.59899999999999</v>
      </c>
      <c r="BF29" s="135">
        <f t="shared" si="24"/>
        <v>-0.26399727858892913</v>
      </c>
      <c r="BG29" s="135"/>
      <c r="BH29" s="135"/>
      <c r="BI29" s="129">
        <f t="shared" si="25"/>
        <v>0.955421267344147</v>
      </c>
      <c r="BJ29" s="125">
        <v>494</v>
      </c>
      <c r="BK29" s="130">
        <v>1282.332</v>
      </c>
      <c r="BL29" s="132">
        <f t="shared" si="26"/>
        <v>2.5958137651821866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2.5958137651821866</v>
      </c>
      <c r="BS29" s="126">
        <f t="shared" si="30"/>
        <v>0.9445245182735219</v>
      </c>
      <c r="BT29" s="135">
        <f t="shared" si="31"/>
        <v>954.844</v>
      </c>
      <c r="BU29" s="140">
        <f t="shared" si="32"/>
        <v>3.9156610318546026</v>
      </c>
      <c r="BV29" s="141">
        <f t="shared" si="33"/>
        <v>969.4430000000001</v>
      </c>
      <c r="BW29" s="142">
        <f t="shared" si="34"/>
        <v>4.098360760525298</v>
      </c>
      <c r="BX29" s="129" t="e">
        <f t="shared" si="35"/>
        <v>#DIV/0!</v>
      </c>
    </row>
    <row r="30" spans="1:76" ht="30.75" customHeight="1" hidden="1">
      <c r="A30" s="121" t="s">
        <v>68</v>
      </c>
      <c r="B30" s="122">
        <v>0</v>
      </c>
      <c r="C30" s="123">
        <v>0</v>
      </c>
      <c r="D30" s="123" t="s">
        <v>69</v>
      </c>
      <c r="E30" s="124">
        <f t="shared" si="0"/>
        <v>0</v>
      </c>
      <c r="F30" s="122">
        <v>0</v>
      </c>
      <c r="G30" s="123">
        <v>0</v>
      </c>
      <c r="H30" s="123" t="s">
        <v>69</v>
      </c>
      <c r="I30" s="124" t="s">
        <v>69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69</v>
      </c>
      <c r="Q30" s="129" t="s">
        <v>69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70</v>
      </c>
      <c r="B31" s="122">
        <v>0</v>
      </c>
      <c r="C31" s="123">
        <v>0</v>
      </c>
      <c r="D31" s="123" t="s">
        <v>69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69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134">
        <f t="shared" si="13"/>
        <v>0.4030640490474905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0.3801121352145981</v>
      </c>
      <c r="BE31" s="135">
        <f t="shared" si="23"/>
        <v>0</v>
      </c>
      <c r="BF31" s="135">
        <f t="shared" si="24"/>
        <v>-0.4030640490474905</v>
      </c>
      <c r="BG31" s="135"/>
      <c r="BH31" s="135"/>
      <c r="BI31" s="129">
        <f t="shared" si="25"/>
        <v>1</v>
      </c>
      <c r="BJ31" s="125">
        <v>675</v>
      </c>
      <c r="BK31" s="130">
        <v>509.6</v>
      </c>
      <c r="BL31" s="132"/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0.754962962962963</v>
      </c>
      <c r="BS31" s="126">
        <f t="shared" si="30"/>
        <v>0.3753549739943999</v>
      </c>
      <c r="BT31" s="135">
        <f t="shared" si="31"/>
        <v>9.600000000000023</v>
      </c>
      <c r="BU31" s="140">
        <f t="shared" si="32"/>
        <v>1.0192</v>
      </c>
      <c r="BV31" s="141">
        <f t="shared" si="33"/>
        <v>9.600000000000023</v>
      </c>
      <c r="BW31" s="142">
        <f t="shared" si="34"/>
        <v>1.0192</v>
      </c>
      <c r="BX31" s="129" t="e">
        <f t="shared" si="35"/>
        <v>#DIV/0!</v>
      </c>
    </row>
    <row r="32" spans="1:76" ht="27.75" customHeight="1">
      <c r="A32" s="230" t="s">
        <v>71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96.99198</v>
      </c>
      <c r="AE32" s="241">
        <f t="shared" si="9"/>
        <v>-9022.50976744186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6">
        <f t="shared" si="12"/>
        <v>-9022.50976744186</v>
      </c>
      <c r="AL32" s="167">
        <f t="shared" si="13"/>
        <v>0.07818796036786643</v>
      </c>
      <c r="AM32" s="243">
        <f t="shared" si="14"/>
        <v>679.87794</v>
      </c>
      <c r="AN32" s="243">
        <f t="shared" si="15"/>
        <v>582.88596</v>
      </c>
      <c r="AO32" s="243"/>
      <c r="AP32" s="243"/>
      <c r="AQ32" s="238">
        <f t="shared" si="16"/>
        <v>-0.1663995818324394</v>
      </c>
      <c r="AR32" s="244"/>
      <c r="AS32" s="245"/>
      <c r="AT32" s="238">
        <f t="shared" si="17"/>
        <v>0</v>
      </c>
      <c r="AU32" s="168">
        <v>0</v>
      </c>
      <c r="AV32" s="239">
        <v>-88.46698</v>
      </c>
      <c r="AW32" s="241" t="e">
        <f t="shared" si="18"/>
        <v>#DIV/0!</v>
      </c>
      <c r="AX32" s="234"/>
      <c r="AY32" s="241" t="e">
        <f t="shared" si="19"/>
        <v>#DIV/0!</v>
      </c>
      <c r="AZ32" s="234"/>
      <c r="BA32" s="241" t="e">
        <f t="shared" si="20"/>
        <v>#DIV/0!</v>
      </c>
      <c r="BB32" s="232"/>
      <c r="BC32" s="246"/>
      <c r="BD32" s="235">
        <f t="shared" si="22"/>
        <v>-0.06725474532757429</v>
      </c>
      <c r="BE32" s="243">
        <f t="shared" si="23"/>
        <v>-185.45896</v>
      </c>
      <c r="BF32" s="243">
        <f t="shared" si="24"/>
        <v>-0.07818796036786643</v>
      </c>
      <c r="BG32" s="243"/>
      <c r="BH32" s="243"/>
      <c r="BI32" s="238">
        <f t="shared" si="25"/>
        <v>-0.9121061349608495</v>
      </c>
      <c r="BJ32" s="234">
        <v>-2.1488</v>
      </c>
      <c r="BK32" s="239">
        <v>-2.1488</v>
      </c>
      <c r="BL32" s="241"/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-0.0015827369861051144</v>
      </c>
      <c r="BT32" s="243">
        <f t="shared" si="31"/>
        <v>-99.14077999999999</v>
      </c>
      <c r="BU32" s="247">
        <f t="shared" si="32"/>
        <v>-0.022154409055264158</v>
      </c>
      <c r="BV32" s="248">
        <f t="shared" si="33"/>
        <v>86.31818000000001</v>
      </c>
      <c r="BW32" s="249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72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81874.27509000001</v>
      </c>
      <c r="AE33" s="196">
        <f t="shared" si="9"/>
        <v>0.40177225058254395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0.40177225058254395</v>
      </c>
      <c r="AL33" s="198">
        <f t="shared" si="13"/>
        <v>66.00115366120698</v>
      </c>
      <c r="AM33" s="199">
        <f t="shared" si="14"/>
        <v>43235.08727000001</v>
      </c>
      <c r="AN33" s="199">
        <f t="shared" si="15"/>
        <v>-101004.18948999999</v>
      </c>
      <c r="AO33" s="199"/>
      <c r="AP33" s="199"/>
      <c r="AQ33" s="193">
        <f t="shared" si="16"/>
        <v>2.1189439972550645</v>
      </c>
      <c r="AR33" s="200"/>
      <c r="AS33" s="201"/>
      <c r="AT33" s="193">
        <f t="shared" si="17"/>
        <v>0</v>
      </c>
      <c r="AU33" s="202">
        <f>AU26+AU27+AU28+AU29+AU30+AU31+AU32</f>
        <v>289200.28452000004</v>
      </c>
      <c r="AV33" s="194">
        <f>AV26+AV27+AV28+AV29+AV30+AV31+AV32</f>
        <v>88875.97899999999</v>
      </c>
      <c r="AW33" s="196">
        <f t="shared" si="18"/>
        <v>0.3073163608656604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0.3073163608656604</v>
      </c>
      <c r="BD33" s="190">
        <f t="shared" si="22"/>
        <v>67.56567629395555</v>
      </c>
      <c r="BE33" s="199">
        <f t="shared" si="23"/>
        <v>7001.703909999982</v>
      </c>
      <c r="BF33" s="199">
        <f t="shared" si="24"/>
        <v>-66.00115366120698</v>
      </c>
      <c r="BG33" s="199"/>
      <c r="BH33" s="199"/>
      <c r="BI33" s="193">
        <f t="shared" si="25"/>
        <v>1.0855177514830316</v>
      </c>
      <c r="BJ33" s="189">
        <f>BJ26+BJ27+BJ28+BJ29+BJ30+BJ31+BJ32</f>
        <v>222280.6688</v>
      </c>
      <c r="BK33" s="194">
        <f>BK26+BK27+BK28+BK29+BK30+BK31+BK32</f>
        <v>80960.40595</v>
      </c>
      <c r="BL33" s="196">
        <f>BK33/BJ33</f>
        <v>0.36422603183205826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0.36422603183205826</v>
      </c>
      <c r="BS33" s="190">
        <f t="shared" si="30"/>
        <v>59.632831769894636</v>
      </c>
      <c r="BT33" s="199">
        <f t="shared" si="31"/>
        <v>-913.8691400000098</v>
      </c>
      <c r="BU33" s="204">
        <f t="shared" si="32"/>
        <v>0.9888381406858816</v>
      </c>
      <c r="BV33" s="205">
        <f t="shared" si="33"/>
        <v>-7915.573049999992</v>
      </c>
      <c r="BW33" s="206">
        <f t="shared" si="34"/>
        <v>0.910936867992194</v>
      </c>
      <c r="BX33" s="193" t="e">
        <f t="shared" si="35"/>
        <v>#DIV/0!</v>
      </c>
    </row>
    <row r="34" spans="1:76" ht="15" customHeight="1">
      <c r="A34" s="519" t="s">
        <v>73</v>
      </c>
      <c r="B34" s="520">
        <f>B25+B33</f>
        <v>338876</v>
      </c>
      <c r="C34" s="521">
        <f>C25+C33</f>
        <v>334736</v>
      </c>
      <c r="D34" s="521">
        <f>C34/B34*100</f>
        <v>98.77831419162172</v>
      </c>
      <c r="E34" s="522">
        <f t="shared" si="0"/>
        <v>100</v>
      </c>
      <c r="F34" s="520">
        <f>F25+F33</f>
        <v>346728.06064</v>
      </c>
      <c r="G34" s="521">
        <v>337946</v>
      </c>
      <c r="H34" s="521">
        <f>G34/F34*100</f>
        <v>97.46716183749598</v>
      </c>
      <c r="I34" s="522">
        <f>G34/G$34*100</f>
        <v>100</v>
      </c>
      <c r="J34" s="523">
        <f>J25+J33</f>
        <v>374557.08574</v>
      </c>
      <c r="K34" s="521">
        <f>K25+K33</f>
        <v>363929.92149</v>
      </c>
      <c r="L34" s="521">
        <f t="shared" si="39"/>
        <v>97.16273843037723</v>
      </c>
      <c r="M34" s="524">
        <f t="shared" si="2"/>
        <v>100</v>
      </c>
      <c r="N34" s="525">
        <f t="shared" si="3"/>
        <v>29193.92148999998</v>
      </c>
      <c r="O34" s="525">
        <f t="shared" si="4"/>
        <v>25983.92148999998</v>
      </c>
      <c r="P34" s="526">
        <f>K34/C34</f>
        <v>1.0872147647399741</v>
      </c>
      <c r="Q34" s="527">
        <f>K34/G34</f>
        <v>1.0768877912151644</v>
      </c>
      <c r="R34" s="520">
        <f>R25+R33</f>
        <v>321833.36404</v>
      </c>
      <c r="S34" s="528">
        <f>S25+S33</f>
        <v>64407.585049999994</v>
      </c>
      <c r="T34" s="521">
        <f>T25+T33</f>
        <v>157915.10108</v>
      </c>
      <c r="U34" s="521">
        <f>U25+U33</f>
        <v>220415.06418</v>
      </c>
      <c r="V34" s="521">
        <f>V25+V33</f>
        <v>307431.85403999995</v>
      </c>
      <c r="W34" s="521">
        <f>V34/R34*100</f>
        <v>95.52516562633011</v>
      </c>
      <c r="X34" s="529">
        <f t="shared" si="5"/>
        <v>100</v>
      </c>
      <c r="Y34" s="523">
        <f t="shared" si="6"/>
        <v>-30514.145960000053</v>
      </c>
      <c r="Z34" s="521">
        <f t="shared" si="7"/>
        <v>-56498.06745000003</v>
      </c>
      <c r="AA34" s="526">
        <f>V34/G34</f>
        <v>0.9097070361537049</v>
      </c>
      <c r="AB34" s="527">
        <f t="shared" si="8"/>
        <v>0.8447556408148966</v>
      </c>
      <c r="AC34" s="520">
        <f>AC25+AC33</f>
        <v>315640.53925000003</v>
      </c>
      <c r="AD34" s="528">
        <f>AD25+AD33</f>
        <v>124049.7636</v>
      </c>
      <c r="AE34" s="530">
        <f t="shared" si="9"/>
        <v>0.39300960483326125</v>
      </c>
      <c r="AF34" s="521">
        <f>AF25+AF33</f>
        <v>0</v>
      </c>
      <c r="AG34" s="530">
        <f t="shared" si="10"/>
        <v>0</v>
      </c>
      <c r="AH34" s="521">
        <f>AH25+AH33</f>
        <v>0</v>
      </c>
      <c r="AI34" s="530">
        <f t="shared" si="11"/>
        <v>0</v>
      </c>
      <c r="AJ34" s="521">
        <f>AJ25+AJ33</f>
        <v>0</v>
      </c>
      <c r="AK34" s="536">
        <f t="shared" si="12"/>
        <v>0.39300960483326125</v>
      </c>
      <c r="AL34" s="531">
        <f t="shared" si="13"/>
        <v>100</v>
      </c>
      <c r="AM34" s="532">
        <f t="shared" si="14"/>
        <v>59642.17855000001</v>
      </c>
      <c r="AN34" s="532">
        <f t="shared" si="15"/>
        <v>-157915.10108</v>
      </c>
      <c r="AO34" s="532"/>
      <c r="AP34" s="532"/>
      <c r="AQ34" s="527">
        <f t="shared" si="16"/>
        <v>1.9260117190187993</v>
      </c>
      <c r="AR34" s="533"/>
      <c r="AS34" s="526"/>
      <c r="AT34" s="527">
        <f t="shared" si="17"/>
        <v>0</v>
      </c>
      <c r="AU34" s="534">
        <f>AU25+AU33</f>
        <v>391370.28452000004</v>
      </c>
      <c r="AV34" s="528">
        <f>AV25+AV33</f>
        <v>131540.13084</v>
      </c>
      <c r="AW34" s="530">
        <f t="shared" si="18"/>
        <v>0.3361014774060547</v>
      </c>
      <c r="AX34" s="521">
        <f>AX25+AX33</f>
        <v>0</v>
      </c>
      <c r="AY34" s="530">
        <f t="shared" si="19"/>
        <v>0</v>
      </c>
      <c r="AZ34" s="521">
        <f>AZ25+AZ33</f>
        <v>0</v>
      </c>
      <c r="BA34" s="530">
        <f t="shared" si="20"/>
        <v>0</v>
      </c>
      <c r="BB34" s="521">
        <f>BB25+BB33</f>
        <v>0</v>
      </c>
      <c r="BC34" s="536">
        <f>AV34/AU34</f>
        <v>0.3361014774060547</v>
      </c>
      <c r="BD34" s="524">
        <f t="shared" si="22"/>
        <v>100</v>
      </c>
      <c r="BE34" s="532">
        <f t="shared" si="23"/>
        <v>7490.367239999992</v>
      </c>
      <c r="BF34" s="532">
        <f t="shared" si="24"/>
        <v>-100</v>
      </c>
      <c r="BG34" s="532"/>
      <c r="BH34" s="532"/>
      <c r="BI34" s="527">
        <f t="shared" si="25"/>
        <v>1.0603819549721414</v>
      </c>
      <c r="BJ34" s="523">
        <f>BJ25+BJ33</f>
        <v>375081.46880000003</v>
      </c>
      <c r="BK34" s="528">
        <f>BK25+BK33</f>
        <v>135764.81871999998</v>
      </c>
      <c r="BL34" s="530">
        <f>BK34/BJ34</f>
        <v>0.36196088053710845</v>
      </c>
      <c r="BM34" s="521">
        <f>BM25+BM33</f>
        <v>0</v>
      </c>
      <c r="BN34" s="530">
        <f t="shared" si="27"/>
        <v>0</v>
      </c>
      <c r="BO34" s="521">
        <f>BO25+BO33</f>
        <v>0</v>
      </c>
      <c r="BP34" s="530">
        <f t="shared" si="28"/>
        <v>0</v>
      </c>
      <c r="BQ34" s="521">
        <f>BQ25+BQ33</f>
        <v>0</v>
      </c>
      <c r="BR34" s="536">
        <f t="shared" si="29"/>
        <v>0.36196088053710845</v>
      </c>
      <c r="BS34" s="524">
        <f t="shared" si="30"/>
        <v>100</v>
      </c>
      <c r="BT34" s="532">
        <f t="shared" si="31"/>
        <v>11715.055119999975</v>
      </c>
      <c r="BU34" s="537">
        <f t="shared" si="32"/>
        <v>1.0944383510296345</v>
      </c>
      <c r="BV34" s="538">
        <f t="shared" si="33"/>
        <v>4224.687879999983</v>
      </c>
      <c r="BW34" s="535">
        <f t="shared" si="34"/>
        <v>1.0321171026136406</v>
      </c>
      <c r="BX34" s="527" t="e">
        <f t="shared" si="35"/>
        <v>#DIV/0!</v>
      </c>
    </row>
    <row r="35" spans="1:76" ht="13.5" customHeight="1">
      <c r="A35" s="519"/>
      <c r="B35" s="520"/>
      <c r="C35" s="521"/>
      <c r="D35" s="521"/>
      <c r="E35" s="522">
        <f t="shared" si="0"/>
        <v>0</v>
      </c>
      <c r="F35" s="520"/>
      <c r="G35" s="521"/>
      <c r="H35" s="521"/>
      <c r="I35" s="522"/>
      <c r="J35" s="523"/>
      <c r="K35" s="521"/>
      <c r="L35" s="521" t="e">
        <f t="shared" si="39"/>
        <v>#DIV/0!</v>
      </c>
      <c r="M35" s="524">
        <f t="shared" si="2"/>
        <v>0</v>
      </c>
      <c r="N35" s="525">
        <f t="shared" si="3"/>
        <v>0</v>
      </c>
      <c r="O35" s="525">
        <f t="shared" si="4"/>
        <v>0</v>
      </c>
      <c r="P35" s="526"/>
      <c r="Q35" s="527" t="e">
        <f>K35/G35</f>
        <v>#DIV/0!</v>
      </c>
      <c r="R35" s="520"/>
      <c r="S35" s="528"/>
      <c r="T35" s="521"/>
      <c r="U35" s="521"/>
      <c r="V35" s="521"/>
      <c r="W35" s="521" t="e">
        <f>V35/R35*100</f>
        <v>#DIV/0!</v>
      </c>
      <c r="X35" s="529">
        <f t="shared" si="5"/>
        <v>0</v>
      </c>
      <c r="Y35" s="523">
        <f t="shared" si="6"/>
        <v>0</v>
      </c>
      <c r="Z35" s="521">
        <f t="shared" si="7"/>
        <v>0</v>
      </c>
      <c r="AA35" s="526" t="e">
        <f>V35/G35</f>
        <v>#DIV/0!</v>
      </c>
      <c r="AB35" s="527" t="e">
        <f t="shared" si="8"/>
        <v>#DIV/0!</v>
      </c>
      <c r="AC35" s="520"/>
      <c r="AD35" s="528"/>
      <c r="AE35" s="530"/>
      <c r="AF35" s="521"/>
      <c r="AG35" s="530" t="e">
        <f t="shared" si="10"/>
        <v>#DIV/0!</v>
      </c>
      <c r="AH35" s="521"/>
      <c r="AI35" s="530" t="e">
        <f t="shared" si="11"/>
        <v>#DIV/0!</v>
      </c>
      <c r="AJ35" s="521"/>
      <c r="AK35" s="536" t="e">
        <f t="shared" si="12"/>
        <v>#DIV/0!</v>
      </c>
      <c r="AL35" s="531">
        <f t="shared" si="13"/>
        <v>0</v>
      </c>
      <c r="AM35" s="532">
        <f t="shared" si="14"/>
        <v>0</v>
      </c>
      <c r="AN35" s="532"/>
      <c r="AO35" s="532"/>
      <c r="AP35" s="532"/>
      <c r="AQ35" s="527" t="e">
        <f t="shared" si="16"/>
        <v>#DIV/0!</v>
      </c>
      <c r="AR35" s="533"/>
      <c r="AS35" s="526"/>
      <c r="AT35" s="527" t="e">
        <f t="shared" si="17"/>
        <v>#DIV/0!</v>
      </c>
      <c r="AU35" s="534"/>
      <c r="AV35" s="528"/>
      <c r="AW35" s="530"/>
      <c r="AX35" s="521"/>
      <c r="AY35" s="530" t="e">
        <f t="shared" si="19"/>
        <v>#DIV/0!</v>
      </c>
      <c r="AZ35" s="521"/>
      <c r="BA35" s="530" t="e">
        <f t="shared" si="20"/>
        <v>#DIV/0!</v>
      </c>
      <c r="BB35" s="521"/>
      <c r="BC35" s="536" t="e">
        <f>AV35/AU35</f>
        <v>#DIV/0!</v>
      </c>
      <c r="BD35" s="524">
        <f t="shared" si="22"/>
        <v>0</v>
      </c>
      <c r="BE35" s="532">
        <f t="shared" si="23"/>
        <v>0</v>
      </c>
      <c r="BF35" s="532"/>
      <c r="BG35" s="532"/>
      <c r="BH35" s="532"/>
      <c r="BI35" s="527" t="e">
        <f t="shared" si="25"/>
        <v>#DIV/0!</v>
      </c>
      <c r="BJ35" s="523"/>
      <c r="BK35" s="528"/>
      <c r="BL35" s="530"/>
      <c r="BM35" s="521"/>
      <c r="BN35" s="530" t="e">
        <f t="shared" si="27"/>
        <v>#DIV/0!</v>
      </c>
      <c r="BO35" s="521"/>
      <c r="BP35" s="530" t="e">
        <f t="shared" si="28"/>
        <v>#DIV/0!</v>
      </c>
      <c r="BQ35" s="521"/>
      <c r="BR35" s="536" t="e">
        <f t="shared" si="29"/>
        <v>#DIV/0!</v>
      </c>
      <c r="BS35" s="524">
        <f t="shared" si="30"/>
        <v>0</v>
      </c>
      <c r="BT35" s="532">
        <f t="shared" si="31"/>
        <v>0</v>
      </c>
      <c r="BU35" s="537" t="e">
        <f t="shared" si="32"/>
        <v>#DIV/0!</v>
      </c>
      <c r="BV35" s="538">
        <f t="shared" si="33"/>
        <v>0</v>
      </c>
      <c r="BW35" s="535" t="e">
        <f t="shared" si="34"/>
        <v>#DIV/0!</v>
      </c>
      <c r="BX35" s="527" t="e">
        <f t="shared" si="35"/>
        <v>#DIV/0!</v>
      </c>
    </row>
  </sheetData>
  <sheetProtection selectLockedCells="1" selectUnlockedCells="1"/>
  <mergeCells count="131">
    <mergeCell ref="BX34:BX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CB2" sqref="CB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2" t="s">
        <v>2</v>
      </c>
      <c r="B5" s="503" t="s">
        <v>3</v>
      </c>
      <c r="C5" s="503"/>
      <c r="D5" s="503"/>
      <c r="E5" s="503"/>
      <c r="F5" s="503" t="s">
        <v>4</v>
      </c>
      <c r="G5" s="503"/>
      <c r="H5" s="503"/>
      <c r="I5" s="503"/>
      <c r="J5" s="503" t="s">
        <v>5</v>
      </c>
      <c r="K5" s="503"/>
      <c r="L5" s="503"/>
      <c r="M5" s="503"/>
      <c r="N5" s="503"/>
      <c r="O5" s="503"/>
      <c r="P5" s="503"/>
      <c r="Q5" s="503"/>
      <c r="R5" s="503" t="s">
        <v>6</v>
      </c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 t="s">
        <v>7</v>
      </c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 t="s">
        <v>8</v>
      </c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 t="s">
        <v>9</v>
      </c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</row>
    <row r="6" spans="1:76" ht="50.25" customHeight="1">
      <c r="A6" s="502"/>
      <c r="B6" s="504" t="s">
        <v>10</v>
      </c>
      <c r="C6" s="505" t="s">
        <v>11</v>
      </c>
      <c r="D6" s="505" t="s">
        <v>12</v>
      </c>
      <c r="E6" s="506" t="s">
        <v>13</v>
      </c>
      <c r="F6" s="504" t="s">
        <v>10</v>
      </c>
      <c r="G6" s="505" t="s">
        <v>11</v>
      </c>
      <c r="H6" s="505" t="s">
        <v>12</v>
      </c>
      <c r="I6" s="506" t="s">
        <v>13</v>
      </c>
      <c r="J6" s="504" t="s">
        <v>10</v>
      </c>
      <c r="K6" s="505" t="s">
        <v>11</v>
      </c>
      <c r="L6" s="505" t="s">
        <v>12</v>
      </c>
      <c r="M6" s="505" t="s">
        <v>13</v>
      </c>
      <c r="N6" s="507" t="s">
        <v>14</v>
      </c>
      <c r="O6" s="507"/>
      <c r="P6" s="508" t="s">
        <v>15</v>
      </c>
      <c r="Q6" s="508"/>
      <c r="R6" s="504" t="s">
        <v>16</v>
      </c>
      <c r="S6" s="509" t="s">
        <v>11</v>
      </c>
      <c r="T6" s="509"/>
      <c r="U6" s="509"/>
      <c r="V6" s="509"/>
      <c r="W6" s="505" t="s">
        <v>12</v>
      </c>
      <c r="X6" s="505" t="s">
        <v>13</v>
      </c>
      <c r="Y6" s="507" t="s">
        <v>14</v>
      </c>
      <c r="Z6" s="507"/>
      <c r="AA6" s="508" t="s">
        <v>15</v>
      </c>
      <c r="AB6" s="508"/>
      <c r="AC6" s="504" t="s">
        <v>16</v>
      </c>
      <c r="AD6" s="509" t="s">
        <v>11</v>
      </c>
      <c r="AE6" s="509"/>
      <c r="AF6" s="509"/>
      <c r="AG6" s="509"/>
      <c r="AH6" s="509"/>
      <c r="AI6" s="509"/>
      <c r="AJ6" s="509"/>
      <c r="AK6" s="509"/>
      <c r="AL6" s="509"/>
      <c r="AM6" s="510" t="s">
        <v>14</v>
      </c>
      <c r="AN6" s="510"/>
      <c r="AO6" s="510"/>
      <c r="AP6" s="510"/>
      <c r="AQ6" s="511" t="s">
        <v>18</v>
      </c>
      <c r="AR6" s="511"/>
      <c r="AS6" s="511"/>
      <c r="AT6" s="511"/>
      <c r="AU6" s="504" t="s">
        <v>82</v>
      </c>
      <c r="AV6" s="509" t="s">
        <v>11</v>
      </c>
      <c r="AW6" s="509"/>
      <c r="AX6" s="509"/>
      <c r="AY6" s="509"/>
      <c r="AZ6" s="509"/>
      <c r="BA6" s="509"/>
      <c r="BB6" s="509"/>
      <c r="BC6" s="509"/>
      <c r="BD6" s="509"/>
      <c r="BE6" s="510" t="s">
        <v>14</v>
      </c>
      <c r="BF6" s="510"/>
      <c r="BG6" s="510"/>
      <c r="BH6" s="510"/>
      <c r="BI6" s="55" t="s">
        <v>18</v>
      </c>
      <c r="BJ6" s="504" t="s">
        <v>82</v>
      </c>
      <c r="BK6" s="509" t="s">
        <v>11</v>
      </c>
      <c r="BL6" s="509"/>
      <c r="BM6" s="509"/>
      <c r="BN6" s="509"/>
      <c r="BO6" s="509"/>
      <c r="BP6" s="509"/>
      <c r="BQ6" s="509"/>
      <c r="BR6" s="509"/>
      <c r="BS6" s="509"/>
      <c r="BT6" s="512" t="s">
        <v>19</v>
      </c>
      <c r="BU6" s="512"/>
      <c r="BV6" s="512"/>
      <c r="BW6" s="512"/>
      <c r="BX6" s="55" t="s">
        <v>18</v>
      </c>
    </row>
    <row r="7" spans="1:76" ht="56.25" customHeight="1">
      <c r="A7" s="502"/>
      <c r="B7" s="504"/>
      <c r="C7" s="505"/>
      <c r="D7" s="505"/>
      <c r="E7" s="506"/>
      <c r="F7" s="504"/>
      <c r="G7" s="505"/>
      <c r="H7" s="505"/>
      <c r="I7" s="506"/>
      <c r="J7" s="504"/>
      <c r="K7" s="505"/>
      <c r="L7" s="505"/>
      <c r="M7" s="505"/>
      <c r="N7" s="56" t="s">
        <v>20</v>
      </c>
      <c r="O7" s="53" t="s">
        <v>21</v>
      </c>
      <c r="P7" s="56" t="s">
        <v>22</v>
      </c>
      <c r="Q7" s="54" t="s">
        <v>23</v>
      </c>
      <c r="R7" s="504"/>
      <c r="S7" s="57" t="s">
        <v>24</v>
      </c>
      <c r="T7" s="58" t="s">
        <v>25</v>
      </c>
      <c r="U7" s="58" t="s">
        <v>26</v>
      </c>
      <c r="V7" s="59" t="s">
        <v>27</v>
      </c>
      <c r="W7" s="505"/>
      <c r="X7" s="505"/>
      <c r="Y7" s="56" t="s">
        <v>28</v>
      </c>
      <c r="Z7" s="53" t="s">
        <v>29</v>
      </c>
      <c r="AA7" s="56" t="s">
        <v>30</v>
      </c>
      <c r="AB7" s="54" t="s">
        <v>31</v>
      </c>
      <c r="AC7" s="504"/>
      <c r="AD7" s="57" t="s">
        <v>24</v>
      </c>
      <c r="AE7" s="505" t="s">
        <v>12</v>
      </c>
      <c r="AF7" s="58" t="s">
        <v>25</v>
      </c>
      <c r="AG7" s="505" t="s">
        <v>12</v>
      </c>
      <c r="AH7" s="58" t="s">
        <v>26</v>
      </c>
      <c r="AI7" s="505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04"/>
      <c r="AV7" s="57" t="s">
        <v>24</v>
      </c>
      <c r="AW7" s="505" t="s">
        <v>12</v>
      </c>
      <c r="AX7" s="58" t="s">
        <v>25</v>
      </c>
      <c r="AY7" s="505" t="s">
        <v>12</v>
      </c>
      <c r="AZ7" s="58" t="s">
        <v>26</v>
      </c>
      <c r="BA7" s="505" t="s">
        <v>12</v>
      </c>
      <c r="BB7" s="59" t="s">
        <v>27</v>
      </c>
      <c r="BC7" s="60" t="s">
        <v>32</v>
      </c>
      <c r="BD7" s="61" t="s">
        <v>33</v>
      </c>
      <c r="BE7" s="62" t="s">
        <v>91</v>
      </c>
      <c r="BF7" s="62" t="s">
        <v>35</v>
      </c>
      <c r="BG7" s="62" t="s">
        <v>36</v>
      </c>
      <c r="BH7" s="63" t="s">
        <v>37</v>
      </c>
      <c r="BI7" s="54" t="s">
        <v>92</v>
      </c>
      <c r="BJ7" s="504"/>
      <c r="BK7" s="57" t="s">
        <v>24</v>
      </c>
      <c r="BL7" s="505" t="s">
        <v>12</v>
      </c>
      <c r="BM7" s="58" t="s">
        <v>25</v>
      </c>
      <c r="BN7" s="505" t="s">
        <v>12</v>
      </c>
      <c r="BO7" s="58" t="s">
        <v>26</v>
      </c>
      <c r="BP7" s="505" t="s">
        <v>12</v>
      </c>
      <c r="BQ7" s="59" t="s">
        <v>27</v>
      </c>
      <c r="BR7" s="60" t="s">
        <v>32</v>
      </c>
      <c r="BS7" s="61" t="s">
        <v>33</v>
      </c>
      <c r="BT7" s="62" t="s">
        <v>93</v>
      </c>
      <c r="BU7" s="62" t="s">
        <v>94</v>
      </c>
      <c r="BV7" s="65" t="s">
        <v>95</v>
      </c>
      <c r="BW7" s="65" t="s">
        <v>96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05"/>
      <c r="AF8" s="70"/>
      <c r="AG8" s="505"/>
      <c r="AH8" s="70"/>
      <c r="AI8" s="505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05"/>
      <c r="AX8" s="70"/>
      <c r="AY8" s="505"/>
      <c r="AZ8" s="70"/>
      <c r="BA8" s="505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05"/>
      <c r="BM8" s="70"/>
      <c r="BN8" s="505"/>
      <c r="BO8" s="70"/>
      <c r="BP8" s="505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13634.96782</v>
      </c>
      <c r="AE12" s="109">
        <f aca="true" t="shared" si="9" ref="AE12:AE34">AD12/AC12</f>
        <v>0.19438814735611537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0.19438814735611537</v>
      </c>
      <c r="AL12" s="46">
        <f aca="true" t="shared" si="13" ref="AL12:AL35">AD12/AD$34*100</f>
        <v>20.469378439338364</v>
      </c>
      <c r="AM12" s="112">
        <f aca="true" t="shared" si="14" ref="AM12:AM35">AD12-S12</f>
        <v>-3733.08158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0.7850604006227665</v>
      </c>
      <c r="AR12" s="114"/>
      <c r="AS12" s="115"/>
      <c r="AT12" s="106">
        <f aca="true" t="shared" si="17" ref="AT12:AT35">AJ12/V12</f>
        <v>0</v>
      </c>
      <c r="AU12" s="251">
        <f>AU13+AU14+AU15</f>
        <v>60942</v>
      </c>
      <c r="AV12" s="107">
        <f>AV13+AV14+AV15</f>
        <v>15732.857909999999</v>
      </c>
      <c r="AW12" s="109">
        <f aca="true" t="shared" si="18" ref="AW12:AW34">AV12/AU12</f>
        <v>0.2581611681598897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0.2581611681598897</v>
      </c>
      <c r="BD12" s="103">
        <f aca="true" t="shared" si="22" ref="BD12:BD35">AV12/AV$34*100</f>
        <v>21.438573024638167</v>
      </c>
      <c r="BE12" s="112">
        <f aca="true" t="shared" si="23" ref="BE12:BE35">AV12-AD12</f>
        <v>2097.890089999999</v>
      </c>
      <c r="BF12" s="112">
        <f aca="true" t="shared" si="24" ref="BF12:BF34">AX12-AL12</f>
        <v>-20.469378439338364</v>
      </c>
      <c r="BG12" s="112"/>
      <c r="BH12" s="112"/>
      <c r="BI12" s="106">
        <f aca="true" t="shared" si="25" ref="BI12:BI35">AV12/AD12</f>
        <v>1.153861022460411</v>
      </c>
      <c r="BJ12" s="102">
        <f>BJ13+BJ14+BJ15</f>
        <v>71556</v>
      </c>
      <c r="BK12" s="107">
        <f>BK13+BK14+BK15</f>
        <v>18432.98301</v>
      </c>
      <c r="BL12" s="109">
        <f aca="true" t="shared" si="26" ref="BL12:BL30">BK12/BJ12</f>
        <v>0.2576021998155291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0.2576021998155291</v>
      </c>
      <c r="BS12" s="103">
        <f aca="true" t="shared" si="30" ref="BS12:BS35">BK12/BK$34*100</f>
        <v>25.129156992411723</v>
      </c>
      <c r="BT12" s="112">
        <f aca="true" t="shared" si="31" ref="BT12:BT35">BK12-AD12</f>
        <v>4798.01519</v>
      </c>
      <c r="BU12" s="118">
        <f aca="true" t="shared" si="32" ref="BU12:BU35">BK12/AD12</f>
        <v>1.3518904667279221</v>
      </c>
      <c r="BV12" s="119">
        <f aca="true" t="shared" si="33" ref="BV12:BV35">BK12-AV12</f>
        <v>2700.125100000001</v>
      </c>
      <c r="BW12" s="120">
        <f aca="true" t="shared" si="34" ref="BW12:BW35">BK12/AV12</f>
        <v>1.1716233068045296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11093.93101</v>
      </c>
      <c r="AE13" s="132">
        <f t="shared" si="9"/>
        <v>0.18990278864752907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0.18990278864752907</v>
      </c>
      <c r="AL13" s="40">
        <f t="shared" si="13"/>
        <v>16.654668732734955</v>
      </c>
      <c r="AM13" s="135">
        <f t="shared" si="14"/>
        <v>-3517.028329999999</v>
      </c>
      <c r="AN13" s="135">
        <f t="shared" si="15"/>
        <v>-33791.6434</v>
      </c>
      <c r="AO13" s="135"/>
      <c r="AP13" s="135"/>
      <c r="AQ13" s="129">
        <f t="shared" si="16"/>
        <v>0.7592883363673778</v>
      </c>
      <c r="AR13" s="136"/>
      <c r="AS13" s="137"/>
      <c r="AT13" s="129">
        <f t="shared" si="17"/>
        <v>0</v>
      </c>
      <c r="AU13" s="252">
        <v>50278</v>
      </c>
      <c r="AV13" s="130">
        <v>13050.64878</v>
      </c>
      <c r="AW13" s="132">
        <f t="shared" si="18"/>
        <v>0.2595697676916345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0.2595697676916345</v>
      </c>
      <c r="BD13" s="126">
        <f t="shared" si="22"/>
        <v>17.783627646640014</v>
      </c>
      <c r="BE13" s="135">
        <f t="shared" si="23"/>
        <v>1956.7177699999993</v>
      </c>
      <c r="BF13" s="135">
        <f t="shared" si="24"/>
        <v>-16.654668732734955</v>
      </c>
      <c r="BG13" s="135"/>
      <c r="BH13" s="135"/>
      <c r="BI13" s="129">
        <f t="shared" si="25"/>
        <v>1.1763773155102755</v>
      </c>
      <c r="BJ13" s="125">
        <v>61597</v>
      </c>
      <c r="BK13" s="130">
        <v>15503.56857</v>
      </c>
      <c r="BL13" s="132">
        <f t="shared" si="26"/>
        <v>0.2516935657580726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0.2516935657580726</v>
      </c>
      <c r="BS13" s="126">
        <f t="shared" si="30"/>
        <v>21.1355703158189</v>
      </c>
      <c r="BT13" s="135">
        <f t="shared" si="31"/>
        <v>4409.637559999999</v>
      </c>
      <c r="BU13" s="140">
        <f t="shared" si="32"/>
        <v>1.3974819706400896</v>
      </c>
      <c r="BV13" s="141">
        <f t="shared" si="33"/>
        <v>2452.91979</v>
      </c>
      <c r="BW13" s="142">
        <f t="shared" si="34"/>
        <v>1.187953858183593</v>
      </c>
      <c r="BX13" s="129" t="e">
        <f t="shared" si="35"/>
        <v>#DIV/0!</v>
      </c>
    </row>
    <row r="14" spans="1:76" ht="21" customHeight="1">
      <c r="A14" s="121" t="s">
        <v>49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2239.99519</v>
      </c>
      <c r="AE14" s="132">
        <f t="shared" si="9"/>
        <v>0.22257503875198728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0.22257503875198728</v>
      </c>
      <c r="AL14" s="40">
        <f t="shared" si="13"/>
        <v>3.362773557789566</v>
      </c>
      <c r="AM14" s="135">
        <f t="shared" si="14"/>
        <v>-245.05521</v>
      </c>
      <c r="AN14" s="135">
        <f t="shared" si="15"/>
        <v>-5034.82685</v>
      </c>
      <c r="AO14" s="135"/>
      <c r="AP14" s="135"/>
      <c r="AQ14" s="129">
        <f t="shared" si="16"/>
        <v>0.9013882334136966</v>
      </c>
      <c r="AR14" s="136"/>
      <c r="AS14" s="137"/>
      <c r="AT14" s="129">
        <f t="shared" si="17"/>
        <v>0</v>
      </c>
      <c r="AU14" s="252">
        <v>9174</v>
      </c>
      <c r="AV14" s="130">
        <v>2179.138</v>
      </c>
      <c r="AW14" s="132">
        <f t="shared" si="18"/>
        <v>0.23753411816001743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0.23753411816001743</v>
      </c>
      <c r="BD14" s="126">
        <f t="shared" si="22"/>
        <v>2.9694292932036</v>
      </c>
      <c r="BE14" s="135">
        <f t="shared" si="23"/>
        <v>-60.85719000000017</v>
      </c>
      <c r="BF14" s="135">
        <f t="shared" si="24"/>
        <v>-3.362773557789566</v>
      </c>
      <c r="BG14" s="135"/>
      <c r="BH14" s="135"/>
      <c r="BI14" s="129">
        <f t="shared" si="25"/>
        <v>0.972831553267755</v>
      </c>
      <c r="BJ14" s="125">
        <v>8314</v>
      </c>
      <c r="BK14" s="130">
        <v>2314.58779</v>
      </c>
      <c r="BL14" s="132">
        <f t="shared" si="26"/>
        <v>0.2783964144815973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0.2783964144815973</v>
      </c>
      <c r="BS14" s="126">
        <f t="shared" si="30"/>
        <v>3.155411140783626</v>
      </c>
      <c r="BT14" s="135">
        <f t="shared" si="31"/>
        <v>74.59259999999995</v>
      </c>
      <c r="BU14" s="140">
        <f t="shared" si="32"/>
        <v>1.033300339363675</v>
      </c>
      <c r="BV14" s="141">
        <f t="shared" si="33"/>
        <v>135.44979000000012</v>
      </c>
      <c r="BW14" s="142">
        <f t="shared" si="34"/>
        <v>1.0621575090701003</v>
      </c>
      <c r="BX14" s="129" t="e">
        <f t="shared" si="35"/>
        <v>#DIV/0!</v>
      </c>
    </row>
    <row r="15" spans="1:76" ht="18.75" customHeight="1">
      <c r="A15" s="121" t="s">
        <v>52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53</v>
      </c>
      <c r="AB15" s="129">
        <f t="shared" si="8"/>
        <v>0.6074468172146649</v>
      </c>
      <c r="AC15" s="122">
        <v>1660</v>
      </c>
      <c r="AD15" s="130">
        <v>301.04162</v>
      </c>
      <c r="AE15" s="132">
        <f t="shared" si="9"/>
        <v>0.18135037349397592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0.18135037349397592</v>
      </c>
      <c r="AL15" s="40">
        <f t="shared" si="13"/>
        <v>0.451936148813844</v>
      </c>
      <c r="AM15" s="135">
        <f t="shared" si="14"/>
        <v>29.001959999999997</v>
      </c>
      <c r="AN15" s="135">
        <f t="shared" si="15"/>
        <v>-807.02522</v>
      </c>
      <c r="AO15" s="135"/>
      <c r="AP15" s="135"/>
      <c r="AQ15" s="129">
        <f t="shared" si="16"/>
        <v>1.1066093083633468</v>
      </c>
      <c r="AR15" s="136"/>
      <c r="AS15" s="137"/>
      <c r="AT15" s="129">
        <f t="shared" si="17"/>
        <v>0</v>
      </c>
      <c r="AU15" s="252">
        <v>1490</v>
      </c>
      <c r="AV15" s="130">
        <v>503.07113</v>
      </c>
      <c r="AW15" s="132">
        <f t="shared" si="18"/>
        <v>0.3376316308724832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0.3376316308724832</v>
      </c>
      <c r="BD15" s="126">
        <f t="shared" si="22"/>
        <v>0.6855160847945547</v>
      </c>
      <c r="BE15" s="135">
        <f t="shared" si="23"/>
        <v>202.02950999999996</v>
      </c>
      <c r="BF15" s="135">
        <f t="shared" si="24"/>
        <v>-0.451936148813844</v>
      </c>
      <c r="BG15" s="135"/>
      <c r="BH15" s="135"/>
      <c r="BI15" s="129">
        <f t="shared" si="25"/>
        <v>1.6711015905375475</v>
      </c>
      <c r="BJ15" s="125">
        <v>1645</v>
      </c>
      <c r="BK15" s="130">
        <v>614.82665</v>
      </c>
      <c r="BL15" s="132">
        <f t="shared" si="26"/>
        <v>0.3737548024316109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0.3737548024316109</v>
      </c>
      <c r="BS15" s="126">
        <f t="shared" si="30"/>
        <v>0.838175535809197</v>
      </c>
      <c r="BT15" s="135">
        <f t="shared" si="31"/>
        <v>313.78502999999995</v>
      </c>
      <c r="BU15" s="140">
        <f t="shared" si="32"/>
        <v>2.042331057081077</v>
      </c>
      <c r="BV15" s="141">
        <f t="shared" si="33"/>
        <v>111.75551999999999</v>
      </c>
      <c r="BW15" s="142">
        <f t="shared" si="34"/>
        <v>1.2221465580821542</v>
      </c>
      <c r="BX15" s="129" t="e">
        <f t="shared" si="35"/>
        <v>#DIV/0!</v>
      </c>
    </row>
    <row r="16" spans="1:76" ht="19.5" customHeight="1" hidden="1">
      <c r="A16" s="121" t="s">
        <v>54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40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252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55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40934.3</v>
      </c>
      <c r="AD17" s="152">
        <f>AD18+AD19+AD20+AD21+AD22+AD23</f>
        <v>10156.825460000002</v>
      </c>
      <c r="AE17" s="154">
        <f t="shared" si="9"/>
        <v>0.24812505551578998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0.24812505551578998</v>
      </c>
      <c r="AL17" s="46">
        <f t="shared" si="13"/>
        <v>15.247847067016181</v>
      </c>
      <c r="AM17" s="157">
        <f t="shared" si="14"/>
        <v>1756.477630000003</v>
      </c>
      <c r="AN17" s="157">
        <f t="shared" si="15"/>
        <v>-17277.416119999998</v>
      </c>
      <c r="AO17" s="157"/>
      <c r="AP17" s="157"/>
      <c r="AQ17" s="151">
        <f t="shared" si="16"/>
        <v>1.2090958214524319</v>
      </c>
      <c r="AR17" s="158"/>
      <c r="AS17" s="159"/>
      <c r="AT17" s="151">
        <f t="shared" si="17"/>
        <v>0</v>
      </c>
      <c r="AU17" s="251">
        <f>AU18+AU19+AU20+AU21+AU22+AU23</f>
        <v>41228</v>
      </c>
      <c r="AV17" s="152">
        <f>AV18+AV19+AV20+AV21+AV22+AV23</f>
        <v>9085.876599999998</v>
      </c>
      <c r="AW17" s="154">
        <f t="shared" si="18"/>
        <v>0.22038121179780726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0.22038121179780726</v>
      </c>
      <c r="BD17" s="148">
        <f t="shared" si="22"/>
        <v>12.380981897646281</v>
      </c>
      <c r="BE17" s="157">
        <f t="shared" si="23"/>
        <v>-1070.948860000004</v>
      </c>
      <c r="BF17" s="157">
        <f t="shared" si="24"/>
        <v>-15.247847067016181</v>
      </c>
      <c r="BG17" s="157"/>
      <c r="BH17" s="157"/>
      <c r="BI17" s="151">
        <f t="shared" si="25"/>
        <v>0.8945587020060888</v>
      </c>
      <c r="BJ17" s="147">
        <f>BJ18+BJ19+BJ20+BJ21+BJ22+BJ23</f>
        <v>81244.8</v>
      </c>
      <c r="BK17" s="152">
        <f>BK18+BK19+BK20+BK21+BK22+BK23</f>
        <v>16983.65894</v>
      </c>
      <c r="BL17" s="154">
        <f t="shared" si="26"/>
        <v>0.20904302724605145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0.20904302724605145</v>
      </c>
      <c r="BS17" s="148">
        <f t="shared" si="30"/>
        <v>23.153335061248825</v>
      </c>
      <c r="BT17" s="157">
        <f t="shared" si="31"/>
        <v>6826.833479999999</v>
      </c>
      <c r="BU17" s="162">
        <f t="shared" si="32"/>
        <v>1.672142443215717</v>
      </c>
      <c r="BV17" s="163">
        <f t="shared" si="33"/>
        <v>7897.782340000003</v>
      </c>
      <c r="BW17" s="164">
        <f t="shared" si="34"/>
        <v>1.8692372445384087</v>
      </c>
      <c r="BX17" s="151" t="e">
        <f t="shared" si="35"/>
        <v>#DIV/0!</v>
      </c>
    </row>
    <row r="18" spans="1:76" ht="30" customHeight="1">
      <c r="A18" s="121" t="s">
        <v>56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13196.9</v>
      </c>
      <c r="AD18" s="130">
        <v>3387.13211</v>
      </c>
      <c r="AE18" s="132">
        <f t="shared" si="9"/>
        <v>0.2566611939167532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0.2566611939167532</v>
      </c>
      <c r="AL18" s="40">
        <f t="shared" si="13"/>
        <v>5.084903015460484</v>
      </c>
      <c r="AM18" s="135">
        <f t="shared" si="14"/>
        <v>308.25059999999985</v>
      </c>
      <c r="AN18" s="135">
        <f t="shared" si="15"/>
        <v>-6333.84145</v>
      </c>
      <c r="AO18" s="135"/>
      <c r="AP18" s="135"/>
      <c r="AQ18" s="129">
        <f t="shared" si="16"/>
        <v>1.1001177209966744</v>
      </c>
      <c r="AR18" s="136"/>
      <c r="AS18" s="137"/>
      <c r="AT18" s="129">
        <f t="shared" si="17"/>
        <v>0</v>
      </c>
      <c r="AU18" s="252">
        <v>13770</v>
      </c>
      <c r="AV18" s="130">
        <v>2877.75185</v>
      </c>
      <c r="AW18" s="132">
        <f t="shared" si="18"/>
        <v>0.2089870624546115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0.2089870624546115</v>
      </c>
      <c r="BD18" s="126">
        <f t="shared" si="22"/>
        <v>3.921404079026135</v>
      </c>
      <c r="BE18" s="135">
        <f t="shared" si="23"/>
        <v>-509.3802599999999</v>
      </c>
      <c r="BF18" s="135">
        <f t="shared" si="24"/>
        <v>-5.084903015460484</v>
      </c>
      <c r="BG18" s="135"/>
      <c r="BH18" s="135"/>
      <c r="BI18" s="129">
        <f t="shared" si="25"/>
        <v>0.8496131111933511</v>
      </c>
      <c r="BJ18" s="125">
        <v>13336.8</v>
      </c>
      <c r="BK18" s="130">
        <v>3048.75671</v>
      </c>
      <c r="BL18" s="132">
        <f t="shared" si="26"/>
        <v>0.2285973179473337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0.2285973179473337</v>
      </c>
      <c r="BS18" s="126">
        <f t="shared" si="30"/>
        <v>4.156282569983158</v>
      </c>
      <c r="BT18" s="135">
        <f t="shared" si="31"/>
        <v>-338.3753999999999</v>
      </c>
      <c r="BU18" s="140">
        <f t="shared" si="32"/>
        <v>0.9000997336357217</v>
      </c>
      <c r="BV18" s="141">
        <f t="shared" si="33"/>
        <v>171.00486</v>
      </c>
      <c r="BW18" s="142">
        <f t="shared" si="34"/>
        <v>1.0594230736051824</v>
      </c>
      <c r="BX18" s="129" t="e">
        <f t="shared" si="35"/>
        <v>#DIV/0!</v>
      </c>
    </row>
    <row r="19" spans="1:76" ht="30" customHeight="1">
      <c r="A19" s="121" t="s">
        <v>57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230.61242</v>
      </c>
      <c r="AE19" s="132">
        <f t="shared" si="9"/>
        <v>0.2850586155747837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0.2850586155747837</v>
      </c>
      <c r="AL19" s="40">
        <f t="shared" si="13"/>
        <v>0.3462049166604959</v>
      </c>
      <c r="AM19" s="135">
        <f t="shared" si="14"/>
        <v>43.27697999999998</v>
      </c>
      <c r="AN19" s="135">
        <f t="shared" si="15"/>
        <v>-467.2341</v>
      </c>
      <c r="AO19" s="135"/>
      <c r="AP19" s="135"/>
      <c r="AQ19" s="129">
        <f t="shared" si="16"/>
        <v>1.2310133096012157</v>
      </c>
      <c r="AR19" s="136"/>
      <c r="AS19" s="137"/>
      <c r="AT19" s="129">
        <f t="shared" si="17"/>
        <v>0</v>
      </c>
      <c r="AU19" s="252">
        <v>476</v>
      </c>
      <c r="AV19" s="130">
        <v>159.19818</v>
      </c>
      <c r="AW19" s="132">
        <f t="shared" si="18"/>
        <v>0.33444995798319327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0.33444995798319327</v>
      </c>
      <c r="BD19" s="126">
        <f t="shared" si="22"/>
        <v>0.2169333649895966</v>
      </c>
      <c r="BE19" s="135">
        <f t="shared" si="23"/>
        <v>-71.41423999999998</v>
      </c>
      <c r="BF19" s="135">
        <f t="shared" si="24"/>
        <v>-0.3462049166604959</v>
      </c>
      <c r="BG19" s="135"/>
      <c r="BH19" s="135"/>
      <c r="BI19" s="129">
        <f t="shared" si="25"/>
        <v>0.6903278669899914</v>
      </c>
      <c r="BJ19" s="125">
        <v>557</v>
      </c>
      <c r="BK19" s="130">
        <v>555.05273</v>
      </c>
      <c r="BL19" s="132">
        <f t="shared" si="26"/>
        <v>0.9965040035906643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0.9965040035906643</v>
      </c>
      <c r="BS19" s="126">
        <f t="shared" si="30"/>
        <v>0.7566874652718902</v>
      </c>
      <c r="BT19" s="135">
        <f t="shared" si="31"/>
        <v>324.44031</v>
      </c>
      <c r="BU19" s="140">
        <f t="shared" si="32"/>
        <v>2.4068639928413225</v>
      </c>
      <c r="BV19" s="141">
        <f t="shared" si="33"/>
        <v>395.85455</v>
      </c>
      <c r="BW19" s="142">
        <f t="shared" si="34"/>
        <v>3.486551981938487</v>
      </c>
      <c r="BX19" s="129" t="e">
        <f t="shared" si="35"/>
        <v>#DIV/0!</v>
      </c>
    </row>
    <row r="20" spans="1:76" ht="26.25" customHeight="1">
      <c r="A20" s="121" t="s">
        <v>58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16703</v>
      </c>
      <c r="AD20" s="130">
        <v>5060.84989</v>
      </c>
      <c r="AE20" s="132">
        <f t="shared" si="9"/>
        <v>0.30299047416631747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0.30299047416631747</v>
      </c>
      <c r="AL20" s="40">
        <f t="shared" si="13"/>
        <v>7.597557470663245</v>
      </c>
      <c r="AM20" s="135">
        <f t="shared" si="14"/>
        <v>688.4140300000008</v>
      </c>
      <c r="AN20" s="135">
        <f t="shared" si="15"/>
        <v>-9007.05807</v>
      </c>
      <c r="AO20" s="135"/>
      <c r="AP20" s="135"/>
      <c r="AQ20" s="129">
        <f t="shared" si="16"/>
        <v>1.1574440545366858</v>
      </c>
      <c r="AR20" s="136"/>
      <c r="AS20" s="137"/>
      <c r="AT20" s="129">
        <f t="shared" si="17"/>
        <v>0</v>
      </c>
      <c r="AU20" s="252">
        <v>20877</v>
      </c>
      <c r="AV20" s="130">
        <v>5087.36906</v>
      </c>
      <c r="AW20" s="132">
        <f t="shared" si="18"/>
        <v>0.24368295540547014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0.24368295540547014</v>
      </c>
      <c r="BD20" s="126">
        <f t="shared" si="22"/>
        <v>6.932366243946763</v>
      </c>
      <c r="BE20" s="135">
        <f t="shared" si="23"/>
        <v>26.519169999999576</v>
      </c>
      <c r="BF20" s="135">
        <f t="shared" si="24"/>
        <v>-7.597557470663245</v>
      </c>
      <c r="BG20" s="135"/>
      <c r="BH20" s="135"/>
      <c r="BI20" s="129">
        <f t="shared" si="25"/>
        <v>1.0052400625539992</v>
      </c>
      <c r="BJ20" s="125">
        <v>13552</v>
      </c>
      <c r="BK20" s="130">
        <v>3656.63445</v>
      </c>
      <c r="BL20" s="132">
        <f t="shared" si="26"/>
        <v>0.26982249483471077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0.26982249483471077</v>
      </c>
      <c r="BS20" s="126">
        <f t="shared" si="30"/>
        <v>4.984984856116954</v>
      </c>
      <c r="BT20" s="135">
        <f t="shared" si="31"/>
        <v>-1404.2154400000004</v>
      </c>
      <c r="BU20" s="140">
        <f t="shared" si="32"/>
        <v>0.7225336711182319</v>
      </c>
      <c r="BV20" s="141">
        <f t="shared" si="33"/>
        <v>-1430.73461</v>
      </c>
      <c r="BW20" s="142">
        <f t="shared" si="34"/>
        <v>0.7187672855800243</v>
      </c>
      <c r="BX20" s="129" t="e">
        <f t="shared" si="35"/>
        <v>#DIV/0!</v>
      </c>
    </row>
    <row r="21" spans="1:76" ht="35.25" customHeight="1">
      <c r="A21" s="121" t="s">
        <v>79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1132.88772</v>
      </c>
      <c r="AE21" s="132">
        <f t="shared" si="9"/>
        <v>0.12552772520775624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0.12552772520775624</v>
      </c>
      <c r="AL21" s="40">
        <f t="shared" si="13"/>
        <v>1.7007379684420258</v>
      </c>
      <c r="AM21" s="135">
        <f t="shared" si="14"/>
        <v>791.4497899999999</v>
      </c>
      <c r="AN21" s="135">
        <f t="shared" si="15"/>
        <v>-599.53356</v>
      </c>
      <c r="AO21" s="135"/>
      <c r="AP21" s="135"/>
      <c r="AQ21" s="129">
        <f t="shared" si="16"/>
        <v>3.3179902420331566</v>
      </c>
      <c r="AR21" s="136"/>
      <c r="AS21" s="137"/>
      <c r="AT21" s="129">
        <f t="shared" si="17"/>
        <v>0</v>
      </c>
      <c r="AU21" s="252">
        <v>4500</v>
      </c>
      <c r="AV21" s="130">
        <v>609.894</v>
      </c>
      <c r="AW21" s="132">
        <f t="shared" si="18"/>
        <v>0.135532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0.135532</v>
      </c>
      <c r="BD21" s="126">
        <f t="shared" si="22"/>
        <v>0.8310795871345076</v>
      </c>
      <c r="BE21" s="135">
        <f t="shared" si="23"/>
        <v>-522.9937199999999</v>
      </c>
      <c r="BF21" s="135">
        <f t="shared" si="24"/>
        <v>-1.7007379684420258</v>
      </c>
      <c r="BG21" s="135"/>
      <c r="BH21" s="135"/>
      <c r="BI21" s="129">
        <f t="shared" si="25"/>
        <v>0.5383534389445055</v>
      </c>
      <c r="BJ21" s="125">
        <v>52436</v>
      </c>
      <c r="BK21" s="130">
        <v>9049.16541</v>
      </c>
      <c r="BL21" s="132">
        <f t="shared" si="26"/>
        <v>0.17257543309939735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0.17257543309939735</v>
      </c>
      <c r="BS21" s="126">
        <f t="shared" si="30"/>
        <v>12.336467630596042</v>
      </c>
      <c r="BT21" s="135">
        <f t="shared" si="31"/>
        <v>7916.27769</v>
      </c>
      <c r="BU21" s="140">
        <f t="shared" si="32"/>
        <v>7.987698383737446</v>
      </c>
      <c r="BV21" s="141">
        <f t="shared" si="33"/>
        <v>8439.27141</v>
      </c>
      <c r="BW21" s="142">
        <f t="shared" si="34"/>
        <v>14.837275674133537</v>
      </c>
      <c r="BX21" s="129" t="e">
        <f t="shared" si="35"/>
        <v>#DIV/0!</v>
      </c>
    </row>
    <row r="22" spans="1:76" ht="21.75" customHeight="1">
      <c r="A22" s="121" t="s">
        <v>80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341.61732</v>
      </c>
      <c r="AE22" s="132">
        <f t="shared" si="9"/>
        <v>0.28697691532258063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0.28697691532258063</v>
      </c>
      <c r="AL22" s="40">
        <f t="shared" si="13"/>
        <v>0.5128500702623994</v>
      </c>
      <c r="AM22" s="135">
        <f t="shared" si="14"/>
        <v>-75.88977</v>
      </c>
      <c r="AN22" s="135">
        <f t="shared" si="15"/>
        <v>-858.35534</v>
      </c>
      <c r="AO22" s="135"/>
      <c r="AP22" s="135"/>
      <c r="AQ22" s="129">
        <f t="shared" si="16"/>
        <v>0.8182311826129707</v>
      </c>
      <c r="AR22" s="136"/>
      <c r="AS22" s="137"/>
      <c r="AT22" s="129">
        <f t="shared" si="17"/>
        <v>0</v>
      </c>
      <c r="AU22" s="252">
        <v>1600</v>
      </c>
      <c r="AV22" s="130">
        <v>394.79539</v>
      </c>
      <c r="AW22" s="132">
        <f t="shared" si="18"/>
        <v>0.24674711875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0.24674711875</v>
      </c>
      <c r="BD22" s="126">
        <f t="shared" si="22"/>
        <v>0.5379728112160587</v>
      </c>
      <c r="BE22" s="135">
        <f t="shared" si="23"/>
        <v>53.17806999999999</v>
      </c>
      <c r="BF22" s="135">
        <f t="shared" si="24"/>
        <v>-0.5128500702623994</v>
      </c>
      <c r="BG22" s="135"/>
      <c r="BH22" s="135"/>
      <c r="BI22" s="129">
        <f t="shared" si="25"/>
        <v>1.1556656143781001</v>
      </c>
      <c r="BJ22" s="125">
        <v>1363</v>
      </c>
      <c r="BK22" s="130">
        <v>614.04964</v>
      </c>
      <c r="BL22" s="132">
        <f t="shared" si="26"/>
        <v>0.45051330887747615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0.45051330887747615</v>
      </c>
      <c r="BS22" s="126">
        <f t="shared" si="30"/>
        <v>0.8371162603645182</v>
      </c>
      <c r="BT22" s="135">
        <f t="shared" si="31"/>
        <v>272.43231999999995</v>
      </c>
      <c r="BU22" s="140">
        <f t="shared" si="32"/>
        <v>1.797478066978571</v>
      </c>
      <c r="BV22" s="141">
        <f t="shared" si="33"/>
        <v>219.25424999999996</v>
      </c>
      <c r="BW22" s="142">
        <f t="shared" si="34"/>
        <v>1.5553617280080194</v>
      </c>
      <c r="BX22" s="129" t="e">
        <f t="shared" si="35"/>
        <v>#DIV/0!</v>
      </c>
    </row>
    <row r="23" spans="1:76" ht="21.75" customHeight="1">
      <c r="A23" s="513" t="s">
        <v>62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14">
        <v>1131</v>
      </c>
      <c r="G23" s="515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16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17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3.726</v>
      </c>
      <c r="AE23" s="132">
        <f t="shared" si="9"/>
        <v>0.3726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0.3726</v>
      </c>
      <c r="AL23" s="489">
        <f t="shared" si="13"/>
        <v>0.005593625527527996</v>
      </c>
      <c r="AM23" s="135">
        <f t="shared" si="14"/>
        <v>0.976</v>
      </c>
      <c r="AN23" s="135">
        <f t="shared" si="15"/>
        <v>-11.3936</v>
      </c>
      <c r="AO23" s="135"/>
      <c r="AP23" s="135"/>
      <c r="AQ23" s="129">
        <f t="shared" si="16"/>
        <v>1.3549090909090908</v>
      </c>
      <c r="AR23" s="136"/>
      <c r="AS23" s="137"/>
      <c r="AT23" s="129">
        <f t="shared" si="17"/>
        <v>0</v>
      </c>
      <c r="AU23" s="252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16">
        <f t="shared" si="22"/>
        <v>-0.05877418866677672</v>
      </c>
      <c r="BE23" s="135">
        <f t="shared" si="23"/>
        <v>-46.85788</v>
      </c>
      <c r="BF23" s="135">
        <f t="shared" si="24"/>
        <v>-0.005593625527527996</v>
      </c>
      <c r="BG23" s="135"/>
      <c r="BH23" s="135"/>
      <c r="BI23" s="129">
        <f t="shared" si="25"/>
        <v>-11.5759205582394</v>
      </c>
      <c r="BJ23" s="125">
        <v>0</v>
      </c>
      <c r="BK23" s="130">
        <v>60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16">
        <f t="shared" si="30"/>
        <v>0.08179627891626334</v>
      </c>
      <c r="BT23" s="135">
        <f t="shared" si="31"/>
        <v>56.274</v>
      </c>
      <c r="BU23" s="140">
        <f t="shared" si="32"/>
        <v>16.10305958132045</v>
      </c>
      <c r="BV23" s="141">
        <f t="shared" si="33"/>
        <v>103.13188</v>
      </c>
      <c r="BW23" s="142">
        <f t="shared" si="34"/>
        <v>-1.3910824197785951</v>
      </c>
      <c r="BX23" s="129" t="e">
        <f t="shared" si="35"/>
        <v>#DIV/0!</v>
      </c>
    </row>
    <row r="24" spans="1:76" ht="13.5" customHeight="1" hidden="1">
      <c r="A24" s="513"/>
      <c r="B24" s="165"/>
      <c r="C24" s="166"/>
      <c r="D24" s="166" t="e">
        <f t="shared" si="37"/>
        <v>#DIV/0!</v>
      </c>
      <c r="E24" s="169">
        <f t="shared" si="0"/>
        <v>0</v>
      </c>
      <c r="F24" s="514"/>
      <c r="G24" s="515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16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17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489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16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16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63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111077.3</v>
      </c>
      <c r="AD25" s="194">
        <f>AD12+AD17</f>
        <v>23791.79328</v>
      </c>
      <c r="AE25" s="196">
        <f t="shared" si="9"/>
        <v>0.21419131793804855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0.21419131793804855</v>
      </c>
      <c r="AL25" s="198">
        <f t="shared" si="13"/>
        <v>35.717225506354545</v>
      </c>
      <c r="AM25" s="199">
        <f t="shared" si="14"/>
        <v>-1976.603949999997</v>
      </c>
      <c r="AN25" s="199">
        <f t="shared" si="15"/>
        <v>-56910.91159</v>
      </c>
      <c r="AO25" s="199"/>
      <c r="AP25" s="199"/>
      <c r="AQ25" s="193">
        <f t="shared" si="16"/>
        <v>0.9232934849475698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24818.734509999995</v>
      </c>
      <c r="AW25" s="196">
        <f t="shared" si="18"/>
        <v>0.2429160664578643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0.2429160664578643</v>
      </c>
      <c r="BD25" s="190">
        <f t="shared" si="22"/>
        <v>33.819554922284446</v>
      </c>
      <c r="BE25" s="199">
        <f t="shared" si="23"/>
        <v>1026.941229999993</v>
      </c>
      <c r="BF25" s="199">
        <f t="shared" si="24"/>
        <v>-35.717225506354545</v>
      </c>
      <c r="BG25" s="199"/>
      <c r="BH25" s="199"/>
      <c r="BI25" s="193">
        <f t="shared" si="25"/>
        <v>1.0431636748820976</v>
      </c>
      <c r="BJ25" s="189">
        <f>BJ12+BJ17</f>
        <v>152800.8</v>
      </c>
      <c r="BK25" s="194">
        <f>BK12+BK17</f>
        <v>35416.641950000005</v>
      </c>
      <c r="BL25" s="196">
        <f t="shared" si="26"/>
        <v>0.23178309243145329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0.23178309243145329</v>
      </c>
      <c r="BS25" s="190">
        <f t="shared" si="30"/>
        <v>48.28249205366056</v>
      </c>
      <c r="BT25" s="199">
        <f t="shared" si="31"/>
        <v>11624.848670000003</v>
      </c>
      <c r="BU25" s="204">
        <f t="shared" si="32"/>
        <v>1.4886075014686746</v>
      </c>
      <c r="BV25" s="205">
        <f t="shared" si="33"/>
        <v>10597.90744000001</v>
      </c>
      <c r="BW25" s="206">
        <f t="shared" si="34"/>
        <v>1.4270124020920523</v>
      </c>
      <c r="BX25" s="193" t="e">
        <f t="shared" si="35"/>
        <v>#DIV/0!</v>
      </c>
    </row>
    <row r="26" spans="1:76" ht="20.25" customHeight="1">
      <c r="A26" s="253" t="s">
        <v>64</v>
      </c>
      <c r="B26" s="254">
        <v>11588</v>
      </c>
      <c r="C26" s="255">
        <v>11588</v>
      </c>
      <c r="D26" s="255">
        <f t="shared" si="37"/>
        <v>100</v>
      </c>
      <c r="E26" s="256">
        <f t="shared" si="0"/>
        <v>3.4618326083839204</v>
      </c>
      <c r="F26" s="254">
        <v>12784</v>
      </c>
      <c r="G26" s="255">
        <v>12784</v>
      </c>
      <c r="H26" s="255">
        <f t="shared" si="38"/>
        <v>100</v>
      </c>
      <c r="I26" s="256">
        <f t="shared" si="1"/>
        <v>3.782852881821356</v>
      </c>
      <c r="J26" s="257">
        <v>14739</v>
      </c>
      <c r="K26" s="255">
        <v>14739</v>
      </c>
      <c r="L26" s="255">
        <f t="shared" si="39"/>
        <v>100</v>
      </c>
      <c r="M26" s="258">
        <f t="shared" si="2"/>
        <v>4.04995553530077</v>
      </c>
      <c r="N26" s="259">
        <f t="shared" si="3"/>
        <v>3151</v>
      </c>
      <c r="O26" s="259">
        <f t="shared" si="4"/>
        <v>1955</v>
      </c>
      <c r="P26" s="260">
        <f t="shared" si="40"/>
        <v>1.2719192267863306</v>
      </c>
      <c r="Q26" s="229">
        <f t="shared" si="41"/>
        <v>1.1529255319148937</v>
      </c>
      <c r="R26" s="254">
        <v>16095</v>
      </c>
      <c r="S26" s="261">
        <v>4026</v>
      </c>
      <c r="T26" s="257">
        <v>10949</v>
      </c>
      <c r="U26" s="257">
        <v>14646</v>
      </c>
      <c r="V26" s="255">
        <v>16095</v>
      </c>
      <c r="W26" s="255">
        <f t="shared" si="42"/>
        <v>100</v>
      </c>
      <c r="X26" s="262">
        <f t="shared" si="5"/>
        <v>5.235306552816053</v>
      </c>
      <c r="Y26" s="257">
        <f t="shared" si="6"/>
        <v>3311</v>
      </c>
      <c r="Z26" s="255">
        <f t="shared" si="7"/>
        <v>1356</v>
      </c>
      <c r="AA26" s="260">
        <f t="shared" si="36"/>
        <v>1.2589956195244054</v>
      </c>
      <c r="AB26" s="229">
        <f t="shared" si="8"/>
        <v>1.092000814166497</v>
      </c>
      <c r="AC26" s="254">
        <v>37656</v>
      </c>
      <c r="AD26" s="261">
        <v>9168</v>
      </c>
      <c r="AE26" s="263">
        <f t="shared" si="9"/>
        <v>0.24346717654557043</v>
      </c>
      <c r="AF26" s="257"/>
      <c r="AG26" s="263">
        <f t="shared" si="10"/>
        <v>0</v>
      </c>
      <c r="AH26" s="257"/>
      <c r="AI26" s="263">
        <f t="shared" si="11"/>
        <v>0</v>
      </c>
      <c r="AJ26" s="255"/>
      <c r="AK26" s="264">
        <f t="shared" si="12"/>
        <v>0.24346717654557043</v>
      </c>
      <c r="AL26" s="40">
        <f t="shared" si="13"/>
        <v>13.76338133021381</v>
      </c>
      <c r="AM26" s="265">
        <f t="shared" si="14"/>
        <v>5142</v>
      </c>
      <c r="AN26" s="265">
        <f t="shared" si="15"/>
        <v>-10949</v>
      </c>
      <c r="AO26" s="265"/>
      <c r="AP26" s="265"/>
      <c r="AQ26" s="229">
        <f t="shared" si="16"/>
        <v>2.277198211624441</v>
      </c>
      <c r="AR26" s="266"/>
      <c r="AS26" s="267"/>
      <c r="AT26" s="229">
        <f t="shared" si="17"/>
        <v>0</v>
      </c>
      <c r="AU26" s="252">
        <v>27681</v>
      </c>
      <c r="AV26" s="261">
        <v>7118</v>
      </c>
      <c r="AW26" s="263">
        <f t="shared" si="18"/>
        <v>0.2571438893103573</v>
      </c>
      <c r="AX26" s="257"/>
      <c r="AY26" s="263">
        <f t="shared" si="19"/>
        <v>0</v>
      </c>
      <c r="AZ26" s="257"/>
      <c r="BA26" s="263">
        <f t="shared" si="20"/>
        <v>0</v>
      </c>
      <c r="BB26" s="255"/>
      <c r="BC26" s="264">
        <f t="shared" si="21"/>
        <v>0.2571438893103573</v>
      </c>
      <c r="BD26" s="258">
        <f t="shared" si="22"/>
        <v>9.69943055879124</v>
      </c>
      <c r="BE26" s="265">
        <f t="shared" si="23"/>
        <v>-2050</v>
      </c>
      <c r="BF26" s="265">
        <f t="shared" si="24"/>
        <v>-13.76338133021381</v>
      </c>
      <c r="BG26" s="265"/>
      <c r="BH26" s="265"/>
      <c r="BI26" s="229">
        <f t="shared" si="25"/>
        <v>0.7763961605584643</v>
      </c>
      <c r="BJ26" s="257">
        <v>36047</v>
      </c>
      <c r="BK26" s="261">
        <v>9012</v>
      </c>
      <c r="BL26" s="263">
        <f t="shared" si="26"/>
        <v>0.25000693538990765</v>
      </c>
      <c r="BM26" s="257"/>
      <c r="BN26" s="263">
        <f t="shared" si="27"/>
        <v>0</v>
      </c>
      <c r="BO26" s="257"/>
      <c r="BP26" s="263">
        <f t="shared" si="28"/>
        <v>0</v>
      </c>
      <c r="BQ26" s="255"/>
      <c r="BR26" s="264">
        <f t="shared" si="29"/>
        <v>0.25000693538990765</v>
      </c>
      <c r="BS26" s="258">
        <f t="shared" si="30"/>
        <v>12.285801093222755</v>
      </c>
      <c r="BT26" s="265">
        <f t="shared" si="31"/>
        <v>-156</v>
      </c>
      <c r="BU26" s="268">
        <f t="shared" si="32"/>
        <v>0.9829842931937173</v>
      </c>
      <c r="BV26" s="269">
        <f t="shared" si="33"/>
        <v>1894</v>
      </c>
      <c r="BW26" s="270">
        <f t="shared" si="34"/>
        <v>1.2660859792076427</v>
      </c>
      <c r="BX26" s="229" t="e">
        <f t="shared" si="35"/>
        <v>#DIV/0!</v>
      </c>
    </row>
    <row r="27" spans="1:76" ht="22.5" customHeight="1">
      <c r="A27" s="121" t="s">
        <v>65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21873.913</v>
      </c>
      <c r="AD27" s="130">
        <v>1312.51417</v>
      </c>
      <c r="AE27" s="132">
        <f t="shared" si="9"/>
        <v>0.060003629437494786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0.060003629437494786</v>
      </c>
      <c r="AL27" s="40">
        <f t="shared" si="13"/>
        <v>1.97040063514606</v>
      </c>
      <c r="AM27" s="135">
        <f t="shared" si="14"/>
        <v>-919.7073500000001</v>
      </c>
      <c r="AN27" s="135">
        <f t="shared" si="15"/>
        <v>-5917.714</v>
      </c>
      <c r="AO27" s="135"/>
      <c r="AP27" s="135"/>
      <c r="AQ27" s="129">
        <f t="shared" si="16"/>
        <v>0.5879856269820389</v>
      </c>
      <c r="AR27" s="136"/>
      <c r="AS27" s="137"/>
      <c r="AT27" s="129">
        <f t="shared" si="17"/>
        <v>0</v>
      </c>
      <c r="AU27" s="252">
        <v>31292.6</v>
      </c>
      <c r="AV27" s="130">
        <v>6849.4025</v>
      </c>
      <c r="AW27" s="132">
        <f t="shared" si="18"/>
        <v>0.2188824993768495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0.2188824993768495</v>
      </c>
      <c r="BD27" s="126">
        <f t="shared" si="22"/>
        <v>9.333422860067591</v>
      </c>
      <c r="BE27" s="135">
        <f t="shared" si="23"/>
        <v>5536.88833</v>
      </c>
      <c r="BF27" s="135">
        <f t="shared" si="24"/>
        <v>-1.97040063514606</v>
      </c>
      <c r="BG27" s="135"/>
      <c r="BH27" s="135"/>
      <c r="BI27" s="129">
        <f t="shared" si="25"/>
        <v>5.21853604064328</v>
      </c>
      <c r="BJ27" s="125">
        <v>12223</v>
      </c>
      <c r="BK27" s="130">
        <v>1717.56322</v>
      </c>
      <c r="BL27" s="132">
        <f t="shared" si="26"/>
        <v>0.14051895770269165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0.14051895770269165</v>
      </c>
      <c r="BS27" s="126">
        <f t="shared" si="30"/>
        <v>2.3415046699905897</v>
      </c>
      <c r="BT27" s="135">
        <f t="shared" si="31"/>
        <v>405.0490500000001</v>
      </c>
      <c r="BU27" s="140">
        <f t="shared" si="32"/>
        <v>1.308605468236583</v>
      </c>
      <c r="BV27" s="141">
        <f t="shared" si="33"/>
        <v>-5131.83928</v>
      </c>
      <c r="BW27" s="142">
        <f t="shared" si="34"/>
        <v>0.25076102915546283</v>
      </c>
      <c r="BX27" s="129" t="e">
        <f t="shared" si="35"/>
        <v>#DIV/0!</v>
      </c>
    </row>
    <row r="28" spans="1:76" ht="20.25" customHeight="1">
      <c r="A28" s="121" t="s">
        <v>66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31706.56039</v>
      </c>
      <c r="AE28" s="132">
        <f t="shared" si="9"/>
        <v>0.2295979636629591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0.2295979636629591</v>
      </c>
      <c r="AL28" s="40">
        <f t="shared" si="13"/>
        <v>47.599201714334946</v>
      </c>
      <c r="AM28" s="135">
        <f t="shared" si="14"/>
        <v>-1107.0918700000038</v>
      </c>
      <c r="AN28" s="135">
        <f t="shared" si="15"/>
        <v>-84283.81546</v>
      </c>
      <c r="AO28" s="135"/>
      <c r="AP28" s="135"/>
      <c r="AQ28" s="129">
        <f t="shared" si="16"/>
        <v>0.9662612420821698</v>
      </c>
      <c r="AR28" s="136"/>
      <c r="AS28" s="137"/>
      <c r="AT28" s="129">
        <f t="shared" si="17"/>
        <v>0</v>
      </c>
      <c r="AU28" s="252">
        <v>159003.5</v>
      </c>
      <c r="AV28" s="130">
        <v>33969.4424</v>
      </c>
      <c r="AW28" s="132">
        <f t="shared" si="18"/>
        <v>0.2136395890656495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0.2136395890656495</v>
      </c>
      <c r="BD28" s="126">
        <f t="shared" si="22"/>
        <v>46.28887997747385</v>
      </c>
      <c r="BE28" s="135">
        <f t="shared" si="23"/>
        <v>2262.882010000001</v>
      </c>
      <c r="BF28" s="135">
        <f t="shared" si="24"/>
        <v>-47.599201714334946</v>
      </c>
      <c r="BG28" s="135"/>
      <c r="BH28" s="135"/>
      <c r="BI28" s="129">
        <f t="shared" si="25"/>
        <v>1.071369520445166</v>
      </c>
      <c r="BJ28" s="125">
        <v>136872.2</v>
      </c>
      <c r="BK28" s="130">
        <v>26678.74771</v>
      </c>
      <c r="BL28" s="132">
        <f t="shared" si="26"/>
        <v>0.19491721262608475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0.19491721262608475</v>
      </c>
      <c r="BS28" s="126">
        <f t="shared" si="30"/>
        <v>36.37037148039637</v>
      </c>
      <c r="BT28" s="135">
        <f t="shared" si="31"/>
        <v>-5027.812679999999</v>
      </c>
      <c r="BU28" s="140">
        <f t="shared" si="32"/>
        <v>0.841426738878124</v>
      </c>
      <c r="BV28" s="141">
        <f t="shared" si="33"/>
        <v>-7290.69469</v>
      </c>
      <c r="BW28" s="142">
        <f t="shared" si="34"/>
        <v>0.785374908302881</v>
      </c>
      <c r="BX28" s="129" t="e">
        <f t="shared" si="35"/>
        <v>#DIV/0!</v>
      </c>
    </row>
    <row r="29" spans="1:76" ht="20.25" customHeight="1">
      <c r="A29" s="121" t="s">
        <v>67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220.102</v>
      </c>
      <c r="AE29" s="132">
        <f t="shared" si="9"/>
        <v>0.1864007452574526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0.1864007452574526</v>
      </c>
      <c r="AL29" s="40">
        <f t="shared" si="13"/>
        <v>0.33042623882446776</v>
      </c>
      <c r="AM29" s="135">
        <f t="shared" si="14"/>
        <v>69.90200000000002</v>
      </c>
      <c r="AN29" s="135">
        <f t="shared" si="15"/>
        <v>-421.54599</v>
      </c>
      <c r="AO29" s="135"/>
      <c r="AP29" s="135"/>
      <c r="AQ29" s="129">
        <f t="shared" si="16"/>
        <v>1.465392809587217</v>
      </c>
      <c r="AR29" s="136"/>
      <c r="AS29" s="137"/>
      <c r="AT29" s="129">
        <f t="shared" si="17"/>
        <v>0</v>
      </c>
      <c r="AU29" s="252">
        <v>435</v>
      </c>
      <c r="AV29" s="130">
        <v>218.639</v>
      </c>
      <c r="AW29" s="132">
        <f t="shared" si="18"/>
        <v>0.5026183908045977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0.5026183908045977</v>
      </c>
      <c r="BD29" s="126">
        <f t="shared" si="22"/>
        <v>0.29793113205163785</v>
      </c>
      <c r="BE29" s="135">
        <f t="shared" si="23"/>
        <v>-1.4629999999999939</v>
      </c>
      <c r="BF29" s="135">
        <f t="shared" si="24"/>
        <v>-0.33042623882446776</v>
      </c>
      <c r="BG29" s="135"/>
      <c r="BH29" s="135"/>
      <c r="BI29" s="129">
        <f t="shared" si="25"/>
        <v>0.9933530817530054</v>
      </c>
      <c r="BJ29" s="125">
        <v>452</v>
      </c>
      <c r="BK29" s="130">
        <v>30.166</v>
      </c>
      <c r="BL29" s="132">
        <f t="shared" si="26"/>
        <v>0.06673893805309734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0.06673893805309734</v>
      </c>
      <c r="BS29" s="126">
        <f t="shared" si="30"/>
        <v>0.04112444249646667</v>
      </c>
      <c r="BT29" s="135">
        <f t="shared" si="31"/>
        <v>-189.936</v>
      </c>
      <c r="BU29" s="140">
        <f t="shared" si="32"/>
        <v>0.13705463830405903</v>
      </c>
      <c r="BV29" s="141">
        <f t="shared" si="33"/>
        <v>-188.473</v>
      </c>
      <c r="BW29" s="142">
        <f t="shared" si="34"/>
        <v>0.1379717250810697</v>
      </c>
      <c r="BX29" s="129" t="e">
        <f t="shared" si="35"/>
        <v>#DIV/0!</v>
      </c>
    </row>
    <row r="30" spans="1:76" ht="30.75" customHeight="1" hidden="1">
      <c r="A30" s="121" t="s">
        <v>68</v>
      </c>
      <c r="B30" s="122">
        <v>0</v>
      </c>
      <c r="C30" s="123">
        <v>0</v>
      </c>
      <c r="D30" s="123" t="s">
        <v>69</v>
      </c>
      <c r="E30" s="124">
        <f t="shared" si="0"/>
        <v>0</v>
      </c>
      <c r="F30" s="122">
        <v>0</v>
      </c>
      <c r="G30" s="123">
        <v>0</v>
      </c>
      <c r="H30" s="123" t="s">
        <v>69</v>
      </c>
      <c r="I30" s="124" t="s">
        <v>69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69</v>
      </c>
      <c r="Q30" s="129" t="s">
        <v>69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40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252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70</v>
      </c>
      <c r="B31" s="122">
        <v>0</v>
      </c>
      <c r="C31" s="123">
        <v>0</v>
      </c>
      <c r="D31" s="123" t="s">
        <v>69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69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40">
        <f t="shared" si="13"/>
        <v>0.7506207095448196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252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0.6813311715925289</v>
      </c>
      <c r="BE31" s="135">
        <f t="shared" si="23"/>
        <v>0</v>
      </c>
      <c r="BF31" s="135">
        <f t="shared" si="24"/>
        <v>-0.7506207095448196</v>
      </c>
      <c r="BG31" s="135"/>
      <c r="BH31" s="135"/>
      <c r="BI31" s="129">
        <f t="shared" si="25"/>
        <v>1</v>
      </c>
      <c r="BJ31" s="125">
        <v>0</v>
      </c>
      <c r="BK31" s="130">
        <v>500</v>
      </c>
      <c r="BL31" s="132"/>
      <c r="BM31" s="125"/>
      <c r="BN31" s="132" t="e">
        <f t="shared" si="27"/>
        <v>#DIV/0!</v>
      </c>
      <c r="BO31" s="125"/>
      <c r="BP31" s="132" t="e">
        <f t="shared" si="28"/>
        <v>#DIV/0!</v>
      </c>
      <c r="BQ31" s="123"/>
      <c r="BR31" s="139" t="e">
        <f t="shared" si="29"/>
        <v>#DIV/0!</v>
      </c>
      <c r="BS31" s="126">
        <f t="shared" si="30"/>
        <v>0.6816356576355278</v>
      </c>
      <c r="BT31" s="135">
        <f t="shared" si="31"/>
        <v>0</v>
      </c>
      <c r="BU31" s="140">
        <f t="shared" si="32"/>
        <v>1</v>
      </c>
      <c r="BV31" s="141">
        <f t="shared" si="33"/>
        <v>0</v>
      </c>
      <c r="BW31" s="142">
        <f t="shared" si="34"/>
        <v>1</v>
      </c>
      <c r="BX31" s="129" t="e">
        <f t="shared" si="35"/>
        <v>#DIV/0!</v>
      </c>
    </row>
    <row r="32" spans="1:76" ht="27.75" customHeight="1">
      <c r="A32" s="271" t="s">
        <v>71</v>
      </c>
      <c r="B32" s="272">
        <v>-3256.22251</v>
      </c>
      <c r="C32" s="273">
        <v>-3256.22251</v>
      </c>
      <c r="D32" s="273">
        <f>C32/B32*100</f>
        <v>100</v>
      </c>
      <c r="E32" s="274">
        <f t="shared" si="0"/>
        <v>-0.972773322857416</v>
      </c>
      <c r="F32" s="272">
        <v>-2633.60188</v>
      </c>
      <c r="G32" s="273">
        <v>-2633.60188</v>
      </c>
      <c r="H32" s="273">
        <f>G32/F32*100</f>
        <v>100</v>
      </c>
      <c r="I32" s="274">
        <f>G32/G$34*100</f>
        <v>-0.779296656862339</v>
      </c>
      <c r="J32" s="275">
        <v>-884.0892</v>
      </c>
      <c r="K32" s="273">
        <v>-884.0892</v>
      </c>
      <c r="L32" s="273">
        <f t="shared" si="39"/>
        <v>100</v>
      </c>
      <c r="M32" s="276">
        <f t="shared" si="2"/>
        <v>-0.24292841775151838</v>
      </c>
      <c r="N32" s="277">
        <f t="shared" si="3"/>
        <v>2372.13331</v>
      </c>
      <c r="O32" s="277">
        <f t="shared" si="4"/>
        <v>1749.5126800000003</v>
      </c>
      <c r="P32" s="278">
        <f>K32/C32</f>
        <v>0.2715076126661872</v>
      </c>
      <c r="Q32" s="250">
        <f>K32/G32</f>
        <v>0.3356958417724094</v>
      </c>
      <c r="R32" s="272">
        <v>-582.88596</v>
      </c>
      <c r="S32" s="279">
        <v>-582.88596</v>
      </c>
      <c r="T32" s="275">
        <v>-582.88596</v>
      </c>
      <c r="U32" s="275">
        <v>-582.88596</v>
      </c>
      <c r="V32" s="273">
        <v>-612.44596</v>
      </c>
      <c r="W32" s="273">
        <f>V32/R32*100</f>
        <v>105.07131789552797</v>
      </c>
      <c r="X32" s="280">
        <f t="shared" si="5"/>
        <v>-0.19921356617792593</v>
      </c>
      <c r="Y32" s="275">
        <f t="shared" si="6"/>
        <v>2021.1559200000002</v>
      </c>
      <c r="Z32" s="273">
        <f t="shared" si="7"/>
        <v>271.64324</v>
      </c>
      <c r="AA32" s="278">
        <f>V32/G32</f>
        <v>0.2325506997283887</v>
      </c>
      <c r="AB32" s="250">
        <f t="shared" si="8"/>
        <v>0.6927422708025389</v>
      </c>
      <c r="AC32" s="272">
        <v>-87.43173</v>
      </c>
      <c r="AD32" s="279">
        <v>-87.43173</v>
      </c>
      <c r="AE32" s="281">
        <f t="shared" si="9"/>
        <v>1</v>
      </c>
      <c r="AF32" s="275"/>
      <c r="AG32" s="281">
        <f t="shared" si="10"/>
        <v>0</v>
      </c>
      <c r="AH32" s="275"/>
      <c r="AI32" s="281">
        <f t="shared" si="11"/>
        <v>0</v>
      </c>
      <c r="AJ32" s="273"/>
      <c r="AK32" s="282">
        <f t="shared" si="12"/>
        <v>1</v>
      </c>
      <c r="AL32" s="40">
        <f t="shared" si="13"/>
        <v>-0.13125613441866218</v>
      </c>
      <c r="AM32" s="283">
        <f t="shared" si="14"/>
        <v>495.45422999999994</v>
      </c>
      <c r="AN32" s="283">
        <f t="shared" si="15"/>
        <v>582.88596</v>
      </c>
      <c r="AO32" s="283"/>
      <c r="AP32" s="283"/>
      <c r="AQ32" s="250">
        <f t="shared" si="16"/>
        <v>0.14999800303990854</v>
      </c>
      <c r="AR32" s="284"/>
      <c r="AS32" s="285"/>
      <c r="AT32" s="250">
        <f t="shared" si="17"/>
        <v>0</v>
      </c>
      <c r="AU32" s="252">
        <v>0</v>
      </c>
      <c r="AV32" s="279">
        <v>-88.46698</v>
      </c>
      <c r="AW32" s="281" t="e">
        <f t="shared" si="18"/>
        <v>#DIV/0!</v>
      </c>
      <c r="AX32" s="275"/>
      <c r="AY32" s="281" t="e">
        <f t="shared" si="19"/>
        <v>#DIV/0!</v>
      </c>
      <c r="AZ32" s="275"/>
      <c r="BA32" s="281" t="e">
        <f t="shared" si="20"/>
        <v>#DIV/0!</v>
      </c>
      <c r="BB32" s="273"/>
      <c r="BC32" s="282"/>
      <c r="BD32" s="276">
        <f t="shared" si="22"/>
        <v>-0.12055062226130563</v>
      </c>
      <c r="BE32" s="283">
        <f t="shared" si="23"/>
        <v>-1.0352500000000049</v>
      </c>
      <c r="BF32" s="283">
        <f t="shared" si="24"/>
        <v>0.13125613441866218</v>
      </c>
      <c r="BG32" s="283"/>
      <c r="BH32" s="283"/>
      <c r="BI32" s="250">
        <f t="shared" si="25"/>
        <v>1.0118406669981252</v>
      </c>
      <c r="BJ32" s="275">
        <v>0</v>
      </c>
      <c r="BK32" s="279">
        <v>-2.1488</v>
      </c>
      <c r="BL32" s="281"/>
      <c r="BM32" s="275"/>
      <c r="BN32" s="281" t="e">
        <f t="shared" si="27"/>
        <v>#DIV/0!</v>
      </c>
      <c r="BO32" s="275"/>
      <c r="BP32" s="281" t="e">
        <f t="shared" si="28"/>
        <v>#DIV/0!</v>
      </c>
      <c r="BQ32" s="273"/>
      <c r="BR32" s="282" t="e">
        <f t="shared" si="29"/>
        <v>#DIV/0!</v>
      </c>
      <c r="BS32" s="276">
        <f t="shared" si="30"/>
        <v>-0.0029293974022544444</v>
      </c>
      <c r="BT32" s="283">
        <f t="shared" si="31"/>
        <v>85.28293000000001</v>
      </c>
      <c r="BU32" s="286">
        <f t="shared" si="32"/>
        <v>0.024576889877393482</v>
      </c>
      <c r="BV32" s="287">
        <f t="shared" si="33"/>
        <v>86.31818000000001</v>
      </c>
      <c r="BW32" s="288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72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199219.28126999998</v>
      </c>
      <c r="AD33" s="194">
        <f>AD26+AD27+AD28+AD29+AD30+AD31+AD32</f>
        <v>42819.74483</v>
      </c>
      <c r="AE33" s="196">
        <f t="shared" si="9"/>
        <v>0.21493775380088243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0.21493775380088243</v>
      </c>
      <c r="AL33" s="46">
        <f t="shared" si="13"/>
        <v>64.28277449364545</v>
      </c>
      <c r="AM33" s="199">
        <f t="shared" si="14"/>
        <v>4180.557010000004</v>
      </c>
      <c r="AN33" s="199">
        <f t="shared" si="15"/>
        <v>-101004.18948999999</v>
      </c>
      <c r="AO33" s="199"/>
      <c r="AP33" s="199"/>
      <c r="AQ33" s="193">
        <f t="shared" si="16"/>
        <v>1.1081947433645618</v>
      </c>
      <c r="AR33" s="200"/>
      <c r="AS33" s="201"/>
      <c r="AT33" s="193">
        <f t="shared" si="17"/>
        <v>0</v>
      </c>
      <c r="AU33" s="251">
        <f>AU26+AU27+AU28+AU29+AU30+AU31+AU32</f>
        <v>218412.1</v>
      </c>
      <c r="AV33" s="194">
        <f>AV26+AV27+AV28+AV29+AV30+AV31+AV32</f>
        <v>48567.01692</v>
      </c>
      <c r="AW33" s="196">
        <f t="shared" si="18"/>
        <v>0.22236413147440093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0.22236413147440093</v>
      </c>
      <c r="BD33" s="190">
        <f t="shared" si="22"/>
        <v>66.18044507771555</v>
      </c>
      <c r="BE33" s="199">
        <f t="shared" si="23"/>
        <v>5747.272089999999</v>
      </c>
      <c r="BF33" s="199">
        <f t="shared" si="24"/>
        <v>-64.28277449364545</v>
      </c>
      <c r="BG33" s="199"/>
      <c r="BH33" s="199"/>
      <c r="BI33" s="193">
        <f t="shared" si="25"/>
        <v>1.134220138695768</v>
      </c>
      <c r="BJ33" s="189">
        <f>BJ26+BJ27+BJ28+BJ29+BJ30+BJ31+BJ32</f>
        <v>185594.2</v>
      </c>
      <c r="BK33" s="194">
        <f>BK26+BK27+BK28+BK29+BK30+BK31+BK32</f>
        <v>37936.328129999994</v>
      </c>
      <c r="BL33" s="196">
        <f>BK33/BJ33</f>
        <v>0.20440470731305177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0.20440470731305177</v>
      </c>
      <c r="BS33" s="190">
        <f t="shared" si="30"/>
        <v>51.717507946339445</v>
      </c>
      <c r="BT33" s="199">
        <f t="shared" si="31"/>
        <v>-4883.416700000009</v>
      </c>
      <c r="BU33" s="204">
        <f t="shared" si="32"/>
        <v>0.8859540915204467</v>
      </c>
      <c r="BV33" s="205">
        <f t="shared" si="33"/>
        <v>-10630.688790000007</v>
      </c>
      <c r="BW33" s="206">
        <f t="shared" si="34"/>
        <v>0.7811129967584592</v>
      </c>
      <c r="BX33" s="193" t="e">
        <f t="shared" si="35"/>
        <v>#DIV/0!</v>
      </c>
    </row>
    <row r="34" spans="1:76" ht="15" customHeight="1">
      <c r="A34" s="519" t="s">
        <v>73</v>
      </c>
      <c r="B34" s="520">
        <f>B25+B33</f>
        <v>338876</v>
      </c>
      <c r="C34" s="521">
        <f>C25+C33</f>
        <v>334736</v>
      </c>
      <c r="D34" s="521">
        <f>C34/B34*100</f>
        <v>98.77831419162172</v>
      </c>
      <c r="E34" s="522">
        <f t="shared" si="0"/>
        <v>100</v>
      </c>
      <c r="F34" s="520">
        <f>F25+F33</f>
        <v>346728.06064</v>
      </c>
      <c r="G34" s="521">
        <v>337946</v>
      </c>
      <c r="H34" s="521">
        <f>G34/F34*100</f>
        <v>97.46716183749598</v>
      </c>
      <c r="I34" s="522">
        <f>G34/G$34*100</f>
        <v>100</v>
      </c>
      <c r="J34" s="523">
        <f>J25+J33</f>
        <v>374557.08574</v>
      </c>
      <c r="K34" s="521">
        <f>K25+K33</f>
        <v>363929.92149</v>
      </c>
      <c r="L34" s="521">
        <f t="shared" si="39"/>
        <v>97.16273843037723</v>
      </c>
      <c r="M34" s="524">
        <f t="shared" si="2"/>
        <v>100</v>
      </c>
      <c r="N34" s="525">
        <f t="shared" si="3"/>
        <v>29193.92148999998</v>
      </c>
      <c r="O34" s="525">
        <f t="shared" si="4"/>
        <v>25983.92148999998</v>
      </c>
      <c r="P34" s="526">
        <f>K34/C34</f>
        <v>1.0872147647399741</v>
      </c>
      <c r="Q34" s="527">
        <f>K34/G34</f>
        <v>1.0768877912151644</v>
      </c>
      <c r="R34" s="520">
        <f>R25+R33</f>
        <v>321833.36404</v>
      </c>
      <c r="S34" s="528">
        <f>S25+S33</f>
        <v>64407.585049999994</v>
      </c>
      <c r="T34" s="521">
        <f>T25+T33</f>
        <v>157915.10108</v>
      </c>
      <c r="U34" s="521">
        <f>U25+U33</f>
        <v>220415.06418</v>
      </c>
      <c r="V34" s="521">
        <f>V25+V33</f>
        <v>307431.85403999995</v>
      </c>
      <c r="W34" s="521">
        <f>V34/R34*100</f>
        <v>95.52516562633011</v>
      </c>
      <c r="X34" s="529">
        <f t="shared" si="5"/>
        <v>100</v>
      </c>
      <c r="Y34" s="523">
        <f t="shared" si="6"/>
        <v>-30514.145960000053</v>
      </c>
      <c r="Z34" s="521">
        <f t="shared" si="7"/>
        <v>-56498.06745000003</v>
      </c>
      <c r="AA34" s="526">
        <f>V34/G34</f>
        <v>0.9097070361537049</v>
      </c>
      <c r="AB34" s="527">
        <f t="shared" si="8"/>
        <v>0.8447556408148966</v>
      </c>
      <c r="AC34" s="520">
        <f>AC25+AC33</f>
        <v>310296.58126999997</v>
      </c>
      <c r="AD34" s="528">
        <f>AD25+AD33</f>
        <v>66611.53811000001</v>
      </c>
      <c r="AE34" s="530">
        <f t="shared" si="9"/>
        <v>0.2146705511139324</v>
      </c>
      <c r="AF34" s="521">
        <f>AF25+AF33</f>
        <v>0</v>
      </c>
      <c r="AG34" s="530">
        <f t="shared" si="10"/>
        <v>0</v>
      </c>
      <c r="AH34" s="521">
        <f>AH25+AH33</f>
        <v>0</v>
      </c>
      <c r="AI34" s="530">
        <f t="shared" si="11"/>
        <v>0</v>
      </c>
      <c r="AJ34" s="521">
        <f>AJ25+AJ33</f>
        <v>0</v>
      </c>
      <c r="AK34" s="536">
        <f t="shared" si="12"/>
        <v>0.2146705511139324</v>
      </c>
      <c r="AL34" s="539">
        <f t="shared" si="13"/>
        <v>100</v>
      </c>
      <c r="AM34" s="532">
        <f t="shared" si="14"/>
        <v>2203.9530600000144</v>
      </c>
      <c r="AN34" s="532">
        <f t="shared" si="15"/>
        <v>-157915.10108</v>
      </c>
      <c r="AO34" s="532"/>
      <c r="AP34" s="532"/>
      <c r="AQ34" s="527">
        <f t="shared" si="16"/>
        <v>1.0342188432975568</v>
      </c>
      <c r="AR34" s="533"/>
      <c r="AS34" s="526"/>
      <c r="AT34" s="527">
        <f t="shared" si="17"/>
        <v>0</v>
      </c>
      <c r="AU34" s="540">
        <f>AU25+AU33</f>
        <v>320582.1</v>
      </c>
      <c r="AV34" s="528">
        <f>AV25+AV33</f>
        <v>73385.75143</v>
      </c>
      <c r="AW34" s="530">
        <f t="shared" si="18"/>
        <v>0.22891406422878885</v>
      </c>
      <c r="AX34" s="521">
        <f>AX25+AX33</f>
        <v>0</v>
      </c>
      <c r="AY34" s="530">
        <f t="shared" si="19"/>
        <v>0</v>
      </c>
      <c r="AZ34" s="521">
        <f>AZ25+AZ33</f>
        <v>0</v>
      </c>
      <c r="BA34" s="530">
        <f t="shared" si="20"/>
        <v>0</v>
      </c>
      <c r="BB34" s="521">
        <f>BB25+BB33</f>
        <v>0</v>
      </c>
      <c r="BC34" s="536">
        <f>AV34/AU34</f>
        <v>0.22891406422878885</v>
      </c>
      <c r="BD34" s="524">
        <f t="shared" si="22"/>
        <v>100</v>
      </c>
      <c r="BE34" s="532">
        <f t="shared" si="23"/>
        <v>6774.213319999995</v>
      </c>
      <c r="BF34" s="532">
        <f t="shared" si="24"/>
        <v>-100</v>
      </c>
      <c r="BG34" s="532"/>
      <c r="BH34" s="532"/>
      <c r="BI34" s="527">
        <f t="shared" si="25"/>
        <v>1.1016972961773273</v>
      </c>
      <c r="BJ34" s="523">
        <f>BJ25+BJ33</f>
        <v>338395</v>
      </c>
      <c r="BK34" s="528">
        <f>BK25+BK33</f>
        <v>73352.97008</v>
      </c>
      <c r="BL34" s="530">
        <f>BK34/BJ34</f>
        <v>0.2167672988076065</v>
      </c>
      <c r="BM34" s="521">
        <f>BM25+BM33</f>
        <v>0</v>
      </c>
      <c r="BN34" s="530">
        <f t="shared" si="27"/>
        <v>0</v>
      </c>
      <c r="BO34" s="521">
        <f>BO25+BO33</f>
        <v>0</v>
      </c>
      <c r="BP34" s="530">
        <f t="shared" si="28"/>
        <v>0</v>
      </c>
      <c r="BQ34" s="521">
        <f>BQ25+BQ33</f>
        <v>0</v>
      </c>
      <c r="BR34" s="536">
        <f t="shared" si="29"/>
        <v>0.2167672988076065</v>
      </c>
      <c r="BS34" s="524">
        <f t="shared" si="30"/>
        <v>100</v>
      </c>
      <c r="BT34" s="532">
        <f t="shared" si="31"/>
        <v>6741.4319699999905</v>
      </c>
      <c r="BU34" s="537">
        <f t="shared" si="32"/>
        <v>1.1012051689733904</v>
      </c>
      <c r="BV34" s="538">
        <f t="shared" si="33"/>
        <v>-32.78135000000475</v>
      </c>
      <c r="BW34" s="535">
        <f t="shared" si="34"/>
        <v>0.9995533008879622</v>
      </c>
      <c r="BX34" s="527" t="e">
        <f t="shared" si="35"/>
        <v>#DIV/0!</v>
      </c>
    </row>
    <row r="35" spans="1:76" ht="13.5" customHeight="1">
      <c r="A35" s="519"/>
      <c r="B35" s="520"/>
      <c r="C35" s="521"/>
      <c r="D35" s="521"/>
      <c r="E35" s="522">
        <f t="shared" si="0"/>
        <v>0</v>
      </c>
      <c r="F35" s="520"/>
      <c r="G35" s="521"/>
      <c r="H35" s="521"/>
      <c r="I35" s="522"/>
      <c r="J35" s="523"/>
      <c r="K35" s="521"/>
      <c r="L35" s="521" t="e">
        <f t="shared" si="39"/>
        <v>#DIV/0!</v>
      </c>
      <c r="M35" s="524">
        <f t="shared" si="2"/>
        <v>0</v>
      </c>
      <c r="N35" s="525">
        <f t="shared" si="3"/>
        <v>0</v>
      </c>
      <c r="O35" s="525">
        <f t="shared" si="4"/>
        <v>0</v>
      </c>
      <c r="P35" s="526"/>
      <c r="Q35" s="527" t="e">
        <f>K35/G35</f>
        <v>#DIV/0!</v>
      </c>
      <c r="R35" s="520"/>
      <c r="S35" s="528"/>
      <c r="T35" s="521"/>
      <c r="U35" s="521"/>
      <c r="V35" s="521"/>
      <c r="W35" s="521" t="e">
        <f>V35/R35*100</f>
        <v>#DIV/0!</v>
      </c>
      <c r="X35" s="529">
        <f t="shared" si="5"/>
        <v>0</v>
      </c>
      <c r="Y35" s="523">
        <f t="shared" si="6"/>
        <v>0</v>
      </c>
      <c r="Z35" s="521">
        <f t="shared" si="7"/>
        <v>0</v>
      </c>
      <c r="AA35" s="526" t="e">
        <f>V35/G35</f>
        <v>#DIV/0!</v>
      </c>
      <c r="AB35" s="527" t="e">
        <f t="shared" si="8"/>
        <v>#DIV/0!</v>
      </c>
      <c r="AC35" s="520"/>
      <c r="AD35" s="528"/>
      <c r="AE35" s="530"/>
      <c r="AF35" s="521"/>
      <c r="AG35" s="530" t="e">
        <f t="shared" si="10"/>
        <v>#DIV/0!</v>
      </c>
      <c r="AH35" s="521"/>
      <c r="AI35" s="530" t="e">
        <f t="shared" si="11"/>
        <v>#DIV/0!</v>
      </c>
      <c r="AJ35" s="521"/>
      <c r="AK35" s="536" t="e">
        <f t="shared" si="12"/>
        <v>#DIV/0!</v>
      </c>
      <c r="AL35" s="539">
        <f t="shared" si="13"/>
        <v>0</v>
      </c>
      <c r="AM35" s="532">
        <f t="shared" si="14"/>
        <v>0</v>
      </c>
      <c r="AN35" s="532"/>
      <c r="AO35" s="532"/>
      <c r="AP35" s="532"/>
      <c r="AQ35" s="527" t="e">
        <f t="shared" si="16"/>
        <v>#DIV/0!</v>
      </c>
      <c r="AR35" s="533"/>
      <c r="AS35" s="526"/>
      <c r="AT35" s="527" t="e">
        <f t="shared" si="17"/>
        <v>#DIV/0!</v>
      </c>
      <c r="AU35" s="540"/>
      <c r="AV35" s="528"/>
      <c r="AW35" s="530"/>
      <c r="AX35" s="521"/>
      <c r="AY35" s="530" t="e">
        <f t="shared" si="19"/>
        <v>#DIV/0!</v>
      </c>
      <c r="AZ35" s="521"/>
      <c r="BA35" s="530" t="e">
        <f t="shared" si="20"/>
        <v>#DIV/0!</v>
      </c>
      <c r="BB35" s="521"/>
      <c r="BC35" s="536" t="e">
        <f>AV35/AU35</f>
        <v>#DIV/0!</v>
      </c>
      <c r="BD35" s="524">
        <f t="shared" si="22"/>
        <v>0</v>
      </c>
      <c r="BE35" s="532">
        <f t="shared" si="23"/>
        <v>0</v>
      </c>
      <c r="BF35" s="532"/>
      <c r="BG35" s="532"/>
      <c r="BH35" s="532"/>
      <c r="BI35" s="527" t="e">
        <f t="shared" si="25"/>
        <v>#DIV/0!</v>
      </c>
      <c r="BJ35" s="523"/>
      <c r="BK35" s="528"/>
      <c r="BL35" s="530"/>
      <c r="BM35" s="521"/>
      <c r="BN35" s="530" t="e">
        <f t="shared" si="27"/>
        <v>#DIV/0!</v>
      </c>
      <c r="BO35" s="521"/>
      <c r="BP35" s="530" t="e">
        <f t="shared" si="28"/>
        <v>#DIV/0!</v>
      </c>
      <c r="BQ35" s="521"/>
      <c r="BR35" s="536" t="e">
        <f t="shared" si="29"/>
        <v>#DIV/0!</v>
      </c>
      <c r="BS35" s="524">
        <f t="shared" si="30"/>
        <v>0</v>
      </c>
      <c r="BT35" s="532">
        <f t="shared" si="31"/>
        <v>0</v>
      </c>
      <c r="BU35" s="537" t="e">
        <f t="shared" si="32"/>
        <v>#DIV/0!</v>
      </c>
      <c r="BV35" s="538">
        <f t="shared" si="33"/>
        <v>0</v>
      </c>
      <c r="BW35" s="535" t="e">
        <f t="shared" si="34"/>
        <v>#DIV/0!</v>
      </c>
      <c r="BX35" s="527" t="e">
        <f t="shared" si="35"/>
        <v>#DIV/0!</v>
      </c>
    </row>
  </sheetData>
  <sheetProtection selectLockedCells="1" selectUnlockedCells="1"/>
  <mergeCells count="131">
    <mergeCell ref="BX34:BX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2022-10-17T12:11:19Z</cp:lastPrinted>
  <dcterms:modified xsi:type="dcterms:W3CDTF">2022-10-17T12:11:21Z</dcterms:modified>
  <cp:category/>
  <cp:version/>
  <cp:contentType/>
  <cp:contentStatus/>
</cp:coreProperties>
</file>